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<sst xmlns="http://schemas.openxmlformats.org/spreadsheetml/2006/main" count="4" uniqueCount="4">
  <si>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务川自治县2023年下半年公开招聘事业单位人员笔试成绩排名</t>
  </si>
  <si>
    <t>准考证号</t>
  </si>
  <si>
    <t>笔试成绩</t>
  </si>
  <si>
    <t>排名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</si>
</sst>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7"/>
  <sheetViews>
    <sheetView tabSelected="1" workbookViewId="0">
      <selection activeCell="F9" sqref="F9"/>
    </sheetView>
  </sheetViews>
  <sheetFormatPr defaultColWidth="9" defaultRowHeight="13.5" outlineLevelCol="2"/>
  <cols>
    <col min="1" max="1" width="17.75" customWidth="1"/>
    <col min="2" max="2" width="20.375" customWidth="1"/>
    <col min="3" max="3" width="20.875" customWidth="1"/>
  </cols>
  <sheetData>
    <row r="1" ht="30" customHeight="1" spans="1:3">
      <c r="A1" s="1" t="s">
        <v>0</v>
      </c>
      <c r="B1" s="2"/>
      <c r="C1" s="2"/>
    </row>
    <row r="2" ht="21" customHeight="1" spans="1:3">
      <c r="A2" s="3" t="s">
        <v>1</v>
      </c>
      <c r="B2" s="3" t="s">
        <v>2</v>
      </c>
      <c r="C2" s="3" t="s">
        <v>3</v>
      </c>
    </row>
    <row r="3" spans="1:3">
      <c r="A3" s="3" t="str">
        <f>"202312300101"</f>
        <v>202312300101</v>
      </c>
      <c r="B3" s="4">
        <v>105.1</v>
      </c>
      <c r="C3" s="4">
        <v>22</v>
      </c>
    </row>
    <row r="4" spans="1:3">
      <c r="A4" s="3" t="str">
        <f>"202312300102"</f>
        <v>202312300102</v>
      </c>
      <c r="B4" s="4">
        <v>81.5</v>
      </c>
      <c r="C4" s="4">
        <v>123</v>
      </c>
    </row>
    <row r="5" spans="1:3">
      <c r="A5" s="3" t="str">
        <f>"202312300103"</f>
        <v>202312300103</v>
      </c>
      <c r="B5" s="4">
        <v>0</v>
      </c>
      <c r="C5" s="4"/>
    </row>
    <row r="6" spans="1:3">
      <c r="A6" s="3" t="str">
        <f>"202312300104"</f>
        <v>202312300104</v>
      </c>
      <c r="B6" s="4">
        <v>0</v>
      </c>
      <c r="C6" s="4"/>
    </row>
    <row r="7" spans="1:3">
      <c r="A7" s="3" t="str">
        <f>"202312300105"</f>
        <v>202312300105</v>
      </c>
      <c r="B7" s="4">
        <v>100.45</v>
      </c>
      <c r="C7" s="4">
        <v>58</v>
      </c>
    </row>
    <row r="8" spans="1:3">
      <c r="A8" s="3" t="str">
        <f>"202312300106"</f>
        <v>202312300106</v>
      </c>
      <c r="B8" s="4">
        <v>0</v>
      </c>
      <c r="C8" s="4"/>
    </row>
    <row r="9" spans="1:3">
      <c r="A9" s="3" t="str">
        <f>"202312300107"</f>
        <v>202312300107</v>
      </c>
      <c r="B9" s="4">
        <v>99.95</v>
      </c>
      <c r="C9" s="4">
        <v>62</v>
      </c>
    </row>
    <row r="10" spans="1:3">
      <c r="A10" s="3" t="str">
        <f>"202312300108"</f>
        <v>202312300108</v>
      </c>
      <c r="B10" s="4">
        <v>94.65</v>
      </c>
      <c r="C10" s="4">
        <v>92</v>
      </c>
    </row>
    <row r="11" spans="1:3">
      <c r="A11" s="3" t="str">
        <f>"202312300109"</f>
        <v>202312300109</v>
      </c>
      <c r="B11" s="4">
        <v>102.65</v>
      </c>
      <c r="C11" s="4">
        <v>43</v>
      </c>
    </row>
    <row r="12" spans="1:3">
      <c r="A12" s="3" t="str">
        <f>"202312300110"</f>
        <v>202312300110</v>
      </c>
      <c r="B12" s="4">
        <v>101.45</v>
      </c>
      <c r="C12" s="4">
        <v>53</v>
      </c>
    </row>
    <row r="13" spans="1:3">
      <c r="A13" s="3" t="str">
        <f>"202312300111"</f>
        <v>202312300111</v>
      </c>
      <c r="B13" s="4">
        <v>101.9</v>
      </c>
      <c r="C13" s="4">
        <v>48</v>
      </c>
    </row>
    <row r="14" spans="1:3">
      <c r="A14" s="3" t="str">
        <f>"202312300112"</f>
        <v>202312300112</v>
      </c>
      <c r="B14" s="4">
        <v>107.6</v>
      </c>
      <c r="C14" s="4">
        <v>11</v>
      </c>
    </row>
    <row r="15" spans="1:3">
      <c r="A15" s="3" t="str">
        <f>"202312300113"</f>
        <v>202312300113</v>
      </c>
      <c r="B15" s="4">
        <v>104.9</v>
      </c>
      <c r="C15" s="4">
        <v>26</v>
      </c>
    </row>
    <row r="16" spans="1:3">
      <c r="A16" s="3" t="str">
        <f>"202312300114"</f>
        <v>202312300114</v>
      </c>
      <c r="B16" s="4">
        <v>100.45</v>
      </c>
      <c r="C16" s="4">
        <v>58</v>
      </c>
    </row>
    <row r="17" spans="1:3">
      <c r="A17" s="3" t="str">
        <f>"202312300115"</f>
        <v>202312300115</v>
      </c>
      <c r="B17" s="4">
        <v>103.75</v>
      </c>
      <c r="C17" s="4">
        <v>37</v>
      </c>
    </row>
    <row r="18" spans="1:3">
      <c r="A18" s="3" t="str">
        <f>"202312300116"</f>
        <v>202312300116</v>
      </c>
      <c r="B18" s="4">
        <v>90.75</v>
      </c>
      <c r="C18" s="4">
        <v>104</v>
      </c>
    </row>
    <row r="19" spans="1:3">
      <c r="A19" s="3" t="str">
        <f>"202312300117"</f>
        <v>202312300117</v>
      </c>
      <c r="B19" s="4">
        <v>101.8</v>
      </c>
      <c r="C19" s="4">
        <v>50</v>
      </c>
    </row>
    <row r="20" spans="1:3">
      <c r="A20" s="3" t="str">
        <f>"202312300118"</f>
        <v>202312300118</v>
      </c>
      <c r="B20" s="4">
        <v>99.75</v>
      </c>
      <c r="C20" s="4">
        <v>66</v>
      </c>
    </row>
    <row r="21" spans="1:3">
      <c r="A21" s="3" t="str">
        <f>"202312300119"</f>
        <v>202312300119</v>
      </c>
      <c r="B21" s="4">
        <v>96.4</v>
      </c>
      <c r="C21" s="4">
        <v>84</v>
      </c>
    </row>
    <row r="22" spans="1:3">
      <c r="A22" s="3" t="str">
        <f>"202312300120"</f>
        <v>202312300120</v>
      </c>
      <c r="B22" s="4">
        <v>107.65</v>
      </c>
      <c r="C22" s="4">
        <v>10</v>
      </c>
    </row>
    <row r="23" spans="1:3">
      <c r="A23" s="3" t="str">
        <f>"202312300121"</f>
        <v>202312300121</v>
      </c>
      <c r="B23" s="4">
        <v>0</v>
      </c>
      <c r="C23" s="4"/>
    </row>
    <row r="24" spans="1:3">
      <c r="A24" s="3" t="str">
        <f>"202312300122"</f>
        <v>202312300122</v>
      </c>
      <c r="B24" s="4">
        <v>104.1</v>
      </c>
      <c r="C24" s="4">
        <v>30</v>
      </c>
    </row>
    <row r="25" spans="1:3">
      <c r="A25" s="3" t="str">
        <f>"202312300123"</f>
        <v>202312300123</v>
      </c>
      <c r="B25" s="4">
        <v>102.4</v>
      </c>
      <c r="C25" s="4">
        <v>44</v>
      </c>
    </row>
    <row r="26" spans="1:3">
      <c r="A26" s="3" t="str">
        <f>"202312300124"</f>
        <v>202312300124</v>
      </c>
      <c r="B26" s="4">
        <v>99.45</v>
      </c>
      <c r="C26" s="4">
        <v>69</v>
      </c>
    </row>
    <row r="27" spans="1:3">
      <c r="A27" s="3" t="str">
        <f>"202312300125"</f>
        <v>202312300125</v>
      </c>
      <c r="B27" s="4">
        <v>100.9</v>
      </c>
      <c r="C27" s="4">
        <v>55</v>
      </c>
    </row>
    <row r="28" spans="1:3">
      <c r="A28" s="3" t="str">
        <f>"202312300126"</f>
        <v>202312300126</v>
      </c>
      <c r="B28" s="4">
        <v>0</v>
      </c>
      <c r="C28" s="4"/>
    </row>
    <row r="29" spans="1:3">
      <c r="A29" s="3" t="str">
        <f>"202312300127"</f>
        <v>202312300127</v>
      </c>
      <c r="B29" s="4">
        <v>0</v>
      </c>
      <c r="C29" s="4"/>
    </row>
    <row r="30" spans="1:3">
      <c r="A30" s="3" t="str">
        <f>"202312300128"</f>
        <v>202312300128</v>
      </c>
      <c r="B30" s="4">
        <v>93.6</v>
      </c>
      <c r="C30" s="4">
        <v>95</v>
      </c>
    </row>
    <row r="31" spans="1:3">
      <c r="A31" s="3" t="str">
        <f>"202312300129"</f>
        <v>202312300129</v>
      </c>
      <c r="B31" s="4">
        <v>87.85</v>
      </c>
      <c r="C31" s="4">
        <v>112</v>
      </c>
    </row>
    <row r="32" spans="1:3">
      <c r="A32" s="3" t="str">
        <f>"202312300130"</f>
        <v>202312300130</v>
      </c>
      <c r="B32" s="4">
        <v>0</v>
      </c>
      <c r="C32" s="4"/>
    </row>
    <row r="33" spans="1:3">
      <c r="A33" s="3" t="str">
        <f>"202312300201"</f>
        <v>202312300201</v>
      </c>
      <c r="B33" s="4">
        <v>106.05</v>
      </c>
      <c r="C33" s="4">
        <v>17</v>
      </c>
    </row>
    <row r="34" spans="1:3">
      <c r="A34" s="3" t="str">
        <f>"202312300202"</f>
        <v>202312300202</v>
      </c>
      <c r="B34" s="4">
        <v>103.8</v>
      </c>
      <c r="C34" s="4">
        <v>36</v>
      </c>
    </row>
    <row r="35" spans="1:3">
      <c r="A35" s="3" t="str">
        <f>"202312300203"</f>
        <v>202312300203</v>
      </c>
      <c r="B35" s="4">
        <v>100.7</v>
      </c>
      <c r="C35" s="4">
        <v>57</v>
      </c>
    </row>
    <row r="36" spans="1:3">
      <c r="A36" s="3" t="str">
        <f>"202312300204"</f>
        <v>202312300204</v>
      </c>
      <c r="B36" s="4">
        <v>0</v>
      </c>
      <c r="C36" s="4"/>
    </row>
    <row r="37" spans="1:3">
      <c r="A37" s="3" t="str">
        <f>"202312300205"</f>
        <v>202312300205</v>
      </c>
      <c r="B37" s="4">
        <v>106.6</v>
      </c>
      <c r="C37" s="4">
        <v>16</v>
      </c>
    </row>
    <row r="38" spans="1:3">
      <c r="A38" s="3" t="str">
        <f>"202312300206"</f>
        <v>202312300206</v>
      </c>
      <c r="B38" s="4">
        <v>105.65</v>
      </c>
      <c r="C38" s="4">
        <v>20</v>
      </c>
    </row>
    <row r="39" spans="1:3">
      <c r="A39" s="3" t="str">
        <f>"202312300207"</f>
        <v>202312300207</v>
      </c>
      <c r="B39" s="4">
        <v>100.3</v>
      </c>
      <c r="C39" s="4">
        <v>60</v>
      </c>
    </row>
    <row r="40" spans="1:3">
      <c r="A40" s="3" t="str">
        <f>"202312300208"</f>
        <v>202312300208</v>
      </c>
      <c r="B40" s="4">
        <v>96</v>
      </c>
      <c r="C40" s="4">
        <v>85</v>
      </c>
    </row>
    <row r="41" spans="1:3">
      <c r="A41" s="3" t="str">
        <f>"202312300209"</f>
        <v>202312300209</v>
      </c>
      <c r="B41" s="4">
        <v>103.65</v>
      </c>
      <c r="C41" s="4">
        <v>38</v>
      </c>
    </row>
    <row r="42" spans="1:3">
      <c r="A42" s="3" t="str">
        <f>"202312300210"</f>
        <v>202312300210</v>
      </c>
      <c r="B42" s="4">
        <v>104.2</v>
      </c>
      <c r="C42" s="4">
        <v>29</v>
      </c>
    </row>
    <row r="43" spans="1:3">
      <c r="A43" s="3" t="str">
        <f>"202312300211"</f>
        <v>202312300211</v>
      </c>
      <c r="B43" s="4">
        <v>84.55</v>
      </c>
      <c r="C43" s="4">
        <v>121</v>
      </c>
    </row>
    <row r="44" spans="1:3">
      <c r="A44" s="3" t="str">
        <f>"202312300212"</f>
        <v>202312300212</v>
      </c>
      <c r="B44" s="4">
        <v>104.55</v>
      </c>
      <c r="C44" s="4">
        <v>27</v>
      </c>
    </row>
    <row r="45" spans="1:3">
      <c r="A45" s="3" t="str">
        <f>"202312300213"</f>
        <v>202312300213</v>
      </c>
      <c r="B45" s="4">
        <v>107.25</v>
      </c>
      <c r="C45" s="4">
        <v>13</v>
      </c>
    </row>
    <row r="46" spans="1:3">
      <c r="A46" s="3" t="str">
        <f>"202312300214"</f>
        <v>202312300214</v>
      </c>
      <c r="B46" s="4">
        <v>0</v>
      </c>
      <c r="C46" s="4"/>
    </row>
    <row r="47" spans="1:3">
      <c r="A47" s="3" t="str">
        <f>"202312300215"</f>
        <v>202312300215</v>
      </c>
      <c r="B47" s="4">
        <v>99.65</v>
      </c>
      <c r="C47" s="4">
        <v>67</v>
      </c>
    </row>
    <row r="48" spans="1:3">
      <c r="A48" s="3" t="str">
        <f>"202312300216"</f>
        <v>202312300216</v>
      </c>
      <c r="B48" s="4">
        <v>99.05</v>
      </c>
      <c r="C48" s="4">
        <v>71</v>
      </c>
    </row>
    <row r="49" spans="1:3">
      <c r="A49" s="3" t="str">
        <f>"202312300217"</f>
        <v>202312300217</v>
      </c>
      <c r="B49" s="4">
        <v>91.65</v>
      </c>
      <c r="C49" s="4">
        <v>100</v>
      </c>
    </row>
    <row r="50" spans="1:3">
      <c r="A50" s="3" t="str">
        <f>"202312300218"</f>
        <v>202312300218</v>
      </c>
      <c r="B50" s="4">
        <v>86.15</v>
      </c>
      <c r="C50" s="4">
        <v>116</v>
      </c>
    </row>
    <row r="51" spans="1:3">
      <c r="A51" s="3" t="str">
        <f>"202312300219"</f>
        <v>202312300219</v>
      </c>
      <c r="B51" s="4">
        <v>0</v>
      </c>
      <c r="C51" s="4"/>
    </row>
    <row r="52" spans="1:3">
      <c r="A52" s="3" t="str">
        <f>"202312300220"</f>
        <v>202312300220</v>
      </c>
      <c r="B52" s="4">
        <v>97.4</v>
      </c>
      <c r="C52" s="4">
        <v>78</v>
      </c>
    </row>
    <row r="53" spans="1:3">
      <c r="A53" s="3" t="str">
        <f>"202312300221"</f>
        <v>202312300221</v>
      </c>
      <c r="B53" s="4">
        <v>85.05</v>
      </c>
      <c r="C53" s="4">
        <v>119</v>
      </c>
    </row>
    <row r="54" spans="1:3">
      <c r="A54" s="3" t="str">
        <f>"202312300222"</f>
        <v>202312300222</v>
      </c>
      <c r="B54" s="4">
        <v>0</v>
      </c>
      <c r="C54" s="4"/>
    </row>
    <row r="55" spans="1:3">
      <c r="A55" s="3" t="str">
        <f>"202312300223"</f>
        <v>202312300223</v>
      </c>
      <c r="B55" s="4">
        <v>98</v>
      </c>
      <c r="C55" s="4">
        <v>75</v>
      </c>
    </row>
    <row r="56" spans="1:3">
      <c r="A56" s="3" t="str">
        <f>"202312300224"</f>
        <v>202312300224</v>
      </c>
      <c r="B56" s="4">
        <v>111.4</v>
      </c>
      <c r="C56" s="4">
        <v>1</v>
      </c>
    </row>
    <row r="57" spans="1:3">
      <c r="A57" s="3" t="str">
        <f>"202312300225"</f>
        <v>202312300225</v>
      </c>
      <c r="B57" s="4">
        <v>96</v>
      </c>
      <c r="C57" s="4">
        <v>85</v>
      </c>
    </row>
    <row r="58" spans="1:3">
      <c r="A58" s="3" t="str">
        <f>"202312300226"</f>
        <v>202312300226</v>
      </c>
      <c r="B58" s="4">
        <v>94.65</v>
      </c>
      <c r="C58" s="4">
        <v>92</v>
      </c>
    </row>
    <row r="59" spans="1:3">
      <c r="A59" s="3" t="str">
        <f>"202312300227"</f>
        <v>202312300227</v>
      </c>
      <c r="B59" s="4">
        <v>0</v>
      </c>
      <c r="C59" s="4"/>
    </row>
    <row r="60" spans="1:3">
      <c r="A60" s="3" t="str">
        <f>"202312300228"</f>
        <v>202312300228</v>
      </c>
      <c r="B60" s="4">
        <v>103.25</v>
      </c>
      <c r="C60" s="4">
        <v>42</v>
      </c>
    </row>
    <row r="61" spans="1:3">
      <c r="A61" s="3" t="str">
        <f>"202312300229"</f>
        <v>202312300229</v>
      </c>
      <c r="B61" s="4">
        <v>94.8</v>
      </c>
      <c r="C61" s="4">
        <v>89</v>
      </c>
    </row>
    <row r="62" spans="1:3">
      <c r="A62" s="3" t="str">
        <f>"202312300230"</f>
        <v>202312300230</v>
      </c>
      <c r="B62" s="4">
        <v>95.3</v>
      </c>
      <c r="C62" s="4">
        <v>88</v>
      </c>
    </row>
    <row r="63" spans="1:3">
      <c r="A63" s="3" t="str">
        <f>"202312300301"</f>
        <v>202312300301</v>
      </c>
      <c r="B63" s="4">
        <v>99.95</v>
      </c>
      <c r="C63" s="4">
        <v>62</v>
      </c>
    </row>
    <row r="64" spans="1:3">
      <c r="A64" s="3" t="str">
        <f>"202312300302"</f>
        <v>202312300302</v>
      </c>
      <c r="B64" s="4">
        <v>105.45</v>
      </c>
      <c r="C64" s="4">
        <v>21</v>
      </c>
    </row>
    <row r="65" spans="1:3">
      <c r="A65" s="3" t="str">
        <f>"202312300303"</f>
        <v>202312300303</v>
      </c>
      <c r="B65" s="4">
        <v>108.65</v>
      </c>
      <c r="C65" s="4">
        <v>7</v>
      </c>
    </row>
    <row r="66" spans="1:3">
      <c r="A66" s="3" t="str">
        <f>"202312300304"</f>
        <v>202312300304</v>
      </c>
      <c r="B66" s="4">
        <v>84.95</v>
      </c>
      <c r="C66" s="4">
        <v>120</v>
      </c>
    </row>
    <row r="67" spans="1:3">
      <c r="A67" s="3" t="str">
        <f>"202312300305"</f>
        <v>202312300305</v>
      </c>
      <c r="B67" s="4">
        <v>85.8</v>
      </c>
      <c r="C67" s="4">
        <v>117</v>
      </c>
    </row>
    <row r="68" spans="1:3">
      <c r="A68" s="3" t="str">
        <f>"202312300306"</f>
        <v>202312300306</v>
      </c>
      <c r="B68" s="4">
        <v>108.85</v>
      </c>
      <c r="C68" s="4">
        <v>4</v>
      </c>
    </row>
    <row r="69" spans="1:3">
      <c r="A69" s="3" t="str">
        <f>"202312300307"</f>
        <v>202312300307</v>
      </c>
      <c r="B69" s="4">
        <v>99.1</v>
      </c>
      <c r="C69" s="4">
        <v>70</v>
      </c>
    </row>
    <row r="70" spans="1:3">
      <c r="A70" s="3" t="str">
        <f>"202312300308"</f>
        <v>202312300308</v>
      </c>
      <c r="B70" s="4">
        <v>107.8</v>
      </c>
      <c r="C70" s="4">
        <v>9</v>
      </c>
    </row>
    <row r="71" spans="1:3">
      <c r="A71" s="3" t="str">
        <f>"202312300309"</f>
        <v>202312300309</v>
      </c>
      <c r="B71" s="4">
        <v>98.2</v>
      </c>
      <c r="C71" s="4">
        <v>74</v>
      </c>
    </row>
    <row r="72" spans="1:3">
      <c r="A72" s="3" t="str">
        <f>"202312300310"</f>
        <v>202312300310</v>
      </c>
      <c r="B72" s="4">
        <v>108.85</v>
      </c>
      <c r="C72" s="4">
        <v>4</v>
      </c>
    </row>
    <row r="73" spans="1:3">
      <c r="A73" s="3" t="str">
        <f>"202312300311"</f>
        <v>202312300311</v>
      </c>
      <c r="B73" s="4">
        <v>88.15</v>
      </c>
      <c r="C73" s="4">
        <v>110</v>
      </c>
    </row>
    <row r="74" spans="1:3">
      <c r="A74" s="3" t="str">
        <f>"202312300312"</f>
        <v>202312300312</v>
      </c>
      <c r="B74" s="4">
        <v>97.75</v>
      </c>
      <c r="C74" s="4">
        <v>77</v>
      </c>
    </row>
    <row r="75" spans="1:3">
      <c r="A75" s="3" t="str">
        <f>"202312300313"</f>
        <v>202312300313</v>
      </c>
      <c r="B75" s="4">
        <v>104.1</v>
      </c>
      <c r="C75" s="4">
        <v>30</v>
      </c>
    </row>
    <row r="76" spans="1:3">
      <c r="A76" s="3" t="str">
        <f>"202312300314"</f>
        <v>202312300314</v>
      </c>
      <c r="B76" s="4">
        <v>87.55</v>
      </c>
      <c r="C76" s="4">
        <v>113</v>
      </c>
    </row>
    <row r="77" spans="1:3">
      <c r="A77" s="3" t="str">
        <f>"202312300315"</f>
        <v>202312300315</v>
      </c>
      <c r="B77" s="4">
        <v>81.5</v>
      </c>
      <c r="C77" s="4">
        <v>123</v>
      </c>
    </row>
    <row r="78" spans="1:3">
      <c r="A78" s="3" t="str">
        <f>"202312300316"</f>
        <v>202312300316</v>
      </c>
      <c r="B78" s="4">
        <v>107</v>
      </c>
      <c r="C78" s="4">
        <v>14</v>
      </c>
    </row>
    <row r="79" spans="1:3">
      <c r="A79" s="3" t="str">
        <f>"202312300317"</f>
        <v>202312300317</v>
      </c>
      <c r="B79" s="4">
        <v>101.5</v>
      </c>
      <c r="C79" s="4">
        <v>51</v>
      </c>
    </row>
    <row r="80" spans="1:3">
      <c r="A80" s="3" t="str">
        <f>"202312300318"</f>
        <v>202312300318</v>
      </c>
      <c r="B80" s="4">
        <v>97.05</v>
      </c>
      <c r="C80" s="4">
        <v>81</v>
      </c>
    </row>
    <row r="81" spans="1:3">
      <c r="A81" s="3" t="str">
        <f>"202312300319"</f>
        <v>202312300319</v>
      </c>
      <c r="B81" s="4">
        <v>99.55</v>
      </c>
      <c r="C81" s="4">
        <v>68</v>
      </c>
    </row>
    <row r="82" spans="1:3">
      <c r="A82" s="3" t="str">
        <f>"202312300320"</f>
        <v>202312300320</v>
      </c>
      <c r="B82" s="4">
        <v>103.45</v>
      </c>
      <c r="C82" s="4">
        <v>41</v>
      </c>
    </row>
    <row r="83" spans="1:3">
      <c r="A83" s="3" t="str">
        <f>"202312300321"</f>
        <v>202312300321</v>
      </c>
      <c r="B83" s="4">
        <v>96.8</v>
      </c>
      <c r="C83" s="4">
        <v>82</v>
      </c>
    </row>
    <row r="84" spans="1:3">
      <c r="A84" s="3" t="str">
        <f>"202312300322"</f>
        <v>202312300322</v>
      </c>
      <c r="B84" s="4">
        <v>105.7</v>
      </c>
      <c r="C84" s="4">
        <v>19</v>
      </c>
    </row>
    <row r="85" spans="1:3">
      <c r="A85" s="3" t="str">
        <f>"202312300323"</f>
        <v>202312300323</v>
      </c>
      <c r="B85" s="4">
        <v>102.2</v>
      </c>
      <c r="C85" s="4">
        <v>46</v>
      </c>
    </row>
    <row r="86" spans="1:3">
      <c r="A86" s="3" t="str">
        <f>"202312300324"</f>
        <v>202312300324</v>
      </c>
      <c r="B86" s="4">
        <v>78.6</v>
      </c>
      <c r="C86" s="4">
        <v>126</v>
      </c>
    </row>
    <row r="87" spans="1:3">
      <c r="A87" s="3" t="str">
        <f>"202312300325"</f>
        <v>202312300325</v>
      </c>
      <c r="B87" s="4">
        <v>0</v>
      </c>
      <c r="C87" s="4"/>
    </row>
    <row r="88" spans="1:3">
      <c r="A88" s="3" t="str">
        <f>"202312300326"</f>
        <v>202312300326</v>
      </c>
      <c r="B88" s="4">
        <v>101.5</v>
      </c>
      <c r="C88" s="4">
        <v>51</v>
      </c>
    </row>
    <row r="89" spans="1:3">
      <c r="A89" s="3" t="str">
        <f>"202312300327"</f>
        <v>202312300327</v>
      </c>
      <c r="B89" s="4">
        <v>105.05</v>
      </c>
      <c r="C89" s="4">
        <v>24</v>
      </c>
    </row>
    <row r="90" spans="1:3">
      <c r="A90" s="3" t="str">
        <f>"202312300328"</f>
        <v>202312300328</v>
      </c>
      <c r="B90" s="4">
        <v>107.3</v>
      </c>
      <c r="C90" s="4">
        <v>12</v>
      </c>
    </row>
    <row r="91" spans="1:3">
      <c r="A91" s="3" t="str">
        <f>"202312300329"</f>
        <v>202312300329</v>
      </c>
      <c r="B91" s="4">
        <v>105.85</v>
      </c>
      <c r="C91" s="4">
        <v>18</v>
      </c>
    </row>
    <row r="92" spans="1:3">
      <c r="A92" s="3" t="str">
        <f>"202312300330"</f>
        <v>202312300330</v>
      </c>
      <c r="B92" s="4">
        <v>105.1</v>
      </c>
      <c r="C92" s="4">
        <v>22</v>
      </c>
    </row>
    <row r="93" spans="1:3">
      <c r="A93" s="3" t="str">
        <f>"202312300401"</f>
        <v>202312300401</v>
      </c>
      <c r="B93" s="4">
        <v>86.25</v>
      </c>
      <c r="C93" s="4">
        <v>115</v>
      </c>
    </row>
    <row r="94" spans="1:3">
      <c r="A94" s="3" t="str">
        <f>"202312300402"</f>
        <v>202312300402</v>
      </c>
      <c r="B94" s="4">
        <v>110.8</v>
      </c>
      <c r="C94" s="4">
        <v>2</v>
      </c>
    </row>
    <row r="95" spans="1:3">
      <c r="A95" s="3" t="str">
        <f>"202312300403"</f>
        <v>202312300403</v>
      </c>
      <c r="B95" s="4">
        <v>102.25</v>
      </c>
      <c r="C95" s="4">
        <v>45</v>
      </c>
    </row>
    <row r="96" spans="1:3">
      <c r="A96" s="3" t="str">
        <f>"202312300404"</f>
        <v>202312300404</v>
      </c>
      <c r="B96" s="4">
        <v>85.75</v>
      </c>
      <c r="C96" s="4">
        <v>118</v>
      </c>
    </row>
    <row r="97" spans="1:3">
      <c r="A97" s="3" t="str">
        <f>"202312300405"</f>
        <v>202312300405</v>
      </c>
      <c r="B97" s="4">
        <v>103.85</v>
      </c>
      <c r="C97" s="4">
        <v>34</v>
      </c>
    </row>
    <row r="98" spans="1:3">
      <c r="A98" s="3" t="str">
        <f>"202312300406"</f>
        <v>202312300406</v>
      </c>
      <c r="B98" s="4">
        <v>78.9</v>
      </c>
      <c r="C98" s="4">
        <v>125</v>
      </c>
    </row>
    <row r="99" spans="1:3">
      <c r="A99" s="3" t="str">
        <f>"202312300407"</f>
        <v>202312300407</v>
      </c>
      <c r="B99" s="4">
        <v>101.9</v>
      </c>
      <c r="C99" s="4">
        <v>48</v>
      </c>
    </row>
    <row r="100" spans="1:3">
      <c r="A100" s="3" t="str">
        <f>"202312300408"</f>
        <v>202312300408</v>
      </c>
      <c r="B100" s="4">
        <v>103.55</v>
      </c>
      <c r="C100" s="4">
        <v>39</v>
      </c>
    </row>
    <row r="101" spans="1:3">
      <c r="A101" s="3" t="str">
        <f>"202312300409"</f>
        <v>202312300409</v>
      </c>
      <c r="B101" s="4">
        <v>108.7</v>
      </c>
      <c r="C101" s="4">
        <v>6</v>
      </c>
    </row>
    <row r="102" spans="1:3">
      <c r="A102" s="3" t="str">
        <f>"202312300410"</f>
        <v>202312300410</v>
      </c>
      <c r="B102" s="4">
        <v>99.95</v>
      </c>
      <c r="C102" s="4">
        <v>62</v>
      </c>
    </row>
    <row r="103" spans="1:3">
      <c r="A103" s="3" t="str">
        <f>"202312300411"</f>
        <v>202312300411</v>
      </c>
      <c r="B103" s="4">
        <v>105.05</v>
      </c>
      <c r="C103" s="4">
        <v>24</v>
      </c>
    </row>
    <row r="104" spans="1:3">
      <c r="A104" s="3" t="str">
        <f>"202312300412"</f>
        <v>202312300412</v>
      </c>
      <c r="B104" s="4">
        <v>97.25</v>
      </c>
      <c r="C104" s="4">
        <v>79</v>
      </c>
    </row>
    <row r="105" spans="1:3">
      <c r="A105" s="3" t="str">
        <f>"202312300413"</f>
        <v>202312300413</v>
      </c>
      <c r="B105" s="4">
        <v>0</v>
      </c>
      <c r="C105" s="4"/>
    </row>
    <row r="106" spans="1:3">
      <c r="A106" s="3" t="str">
        <f>"202312300414"</f>
        <v>202312300414</v>
      </c>
      <c r="B106" s="4">
        <v>94.7</v>
      </c>
      <c r="C106" s="4">
        <v>90</v>
      </c>
    </row>
    <row r="107" spans="1:3">
      <c r="A107" s="3" t="str">
        <f>"202312300415"</f>
        <v>202312300415</v>
      </c>
      <c r="B107" s="4">
        <v>89.85</v>
      </c>
      <c r="C107" s="4">
        <v>106</v>
      </c>
    </row>
    <row r="108" spans="1:3">
      <c r="A108" s="3" t="str">
        <f>"202312300416"</f>
        <v>202312300416</v>
      </c>
      <c r="B108" s="4">
        <v>100.85</v>
      </c>
      <c r="C108" s="4">
        <v>56</v>
      </c>
    </row>
    <row r="109" spans="1:3">
      <c r="A109" s="3" t="str">
        <f>"202312300417"</f>
        <v>202312300417</v>
      </c>
      <c r="B109" s="4">
        <v>91.05</v>
      </c>
      <c r="C109" s="4">
        <v>102</v>
      </c>
    </row>
    <row r="110" spans="1:3">
      <c r="A110" s="3" t="str">
        <f>"202312300418"</f>
        <v>202312300418</v>
      </c>
      <c r="B110" s="4">
        <v>93.1</v>
      </c>
      <c r="C110" s="4">
        <v>96</v>
      </c>
    </row>
    <row r="111" spans="1:3">
      <c r="A111" s="3" t="str">
        <f>"202312300419"</f>
        <v>202312300419</v>
      </c>
      <c r="B111" s="4">
        <v>83</v>
      </c>
      <c r="C111" s="4">
        <v>122</v>
      </c>
    </row>
    <row r="112" spans="1:3">
      <c r="A112" s="3" t="str">
        <f>"202312300420"</f>
        <v>202312300420</v>
      </c>
      <c r="B112" s="4">
        <v>0</v>
      </c>
      <c r="C112" s="4"/>
    </row>
    <row r="113" spans="1:3">
      <c r="A113" s="3" t="str">
        <f>"202312300421"</f>
        <v>202312300421</v>
      </c>
      <c r="B113" s="4">
        <v>89.4</v>
      </c>
      <c r="C113" s="4">
        <v>108</v>
      </c>
    </row>
    <row r="114" spans="1:3">
      <c r="A114" s="3" t="str">
        <f>"202312300422"</f>
        <v>202312300422</v>
      </c>
      <c r="B114" s="4">
        <v>92.15</v>
      </c>
      <c r="C114" s="4">
        <v>99</v>
      </c>
    </row>
    <row r="115" spans="1:3">
      <c r="A115" s="3" t="str">
        <f>"202312300423"</f>
        <v>202312300423</v>
      </c>
      <c r="B115" s="4">
        <v>86.4</v>
      </c>
      <c r="C115" s="4">
        <v>114</v>
      </c>
    </row>
    <row r="116" spans="1:3">
      <c r="A116" s="3" t="str">
        <f>"202312300424"</f>
        <v>202312300424</v>
      </c>
      <c r="B116" s="4">
        <v>95.5</v>
      </c>
      <c r="C116" s="4">
        <v>87</v>
      </c>
    </row>
    <row r="117" spans="1:3">
      <c r="A117" s="3" t="str">
        <f>"202312300425"</f>
        <v>202312300425</v>
      </c>
      <c r="B117" s="4">
        <v>91.6</v>
      </c>
      <c r="C117" s="4">
        <v>101</v>
      </c>
    </row>
    <row r="118" spans="1:3">
      <c r="A118" s="3" t="str">
        <f>"202312300426"</f>
        <v>202312300426</v>
      </c>
      <c r="B118" s="4">
        <v>103.5</v>
      </c>
      <c r="C118" s="4">
        <v>40</v>
      </c>
    </row>
    <row r="119" spans="1:3">
      <c r="A119" s="3" t="str">
        <f>"202312300427"</f>
        <v>202312300427</v>
      </c>
      <c r="B119" s="4">
        <v>103.85</v>
      </c>
      <c r="C119" s="4">
        <v>34</v>
      </c>
    </row>
    <row r="120" spans="1:3">
      <c r="A120" s="3" t="str">
        <f>"202312300428"</f>
        <v>202312300428</v>
      </c>
      <c r="B120" s="4">
        <v>102.1</v>
      </c>
      <c r="C120" s="4">
        <v>47</v>
      </c>
    </row>
    <row r="121" spans="1:3">
      <c r="A121" s="3" t="str">
        <f>"202312300429"</f>
        <v>202312300429</v>
      </c>
      <c r="B121" s="4">
        <v>101.25</v>
      </c>
      <c r="C121" s="4">
        <v>54</v>
      </c>
    </row>
    <row r="122" spans="1:3">
      <c r="A122" s="3" t="str">
        <f>"202312300430"</f>
        <v>202312300430</v>
      </c>
      <c r="B122" s="4">
        <v>104.35</v>
      </c>
      <c r="C122" s="4">
        <v>28</v>
      </c>
    </row>
    <row r="123" spans="1:3">
      <c r="A123" s="3" t="str">
        <f>"202312300501"</f>
        <v>202312300501</v>
      </c>
      <c r="B123" s="4">
        <v>0</v>
      </c>
      <c r="C123" s="4"/>
    </row>
    <row r="124" spans="1:3">
      <c r="A124" s="3" t="str">
        <f>"202312300502"</f>
        <v>202312300502</v>
      </c>
      <c r="B124" s="4">
        <v>94.6</v>
      </c>
      <c r="C124" s="4">
        <v>94</v>
      </c>
    </row>
    <row r="125" spans="1:3">
      <c r="A125" s="3" t="str">
        <f>"202312300503"</f>
        <v>202312300503</v>
      </c>
      <c r="B125" s="4">
        <v>97.1</v>
      </c>
      <c r="C125" s="4">
        <v>80</v>
      </c>
    </row>
    <row r="126" spans="1:3">
      <c r="A126" s="3" t="str">
        <f>"202312300504"</f>
        <v>202312300504</v>
      </c>
      <c r="B126" s="4">
        <v>96.55</v>
      </c>
      <c r="C126" s="4">
        <v>83</v>
      </c>
    </row>
    <row r="127" spans="1:3">
      <c r="A127" s="3" t="str">
        <f>"202312300505"</f>
        <v>202312300505</v>
      </c>
      <c r="B127" s="4">
        <v>92.75</v>
      </c>
      <c r="C127" s="4">
        <v>97</v>
      </c>
    </row>
    <row r="128" spans="1:3">
      <c r="A128" s="3" t="str">
        <f>"202312300506"</f>
        <v>202312300506</v>
      </c>
      <c r="B128" s="4">
        <v>0</v>
      </c>
      <c r="C128" s="4"/>
    </row>
    <row r="129" spans="1:3">
      <c r="A129" s="3" t="str">
        <f>"202312300507"</f>
        <v>202312300507</v>
      </c>
      <c r="B129" s="4">
        <v>92.35</v>
      </c>
      <c r="C129" s="4">
        <v>98</v>
      </c>
    </row>
    <row r="130" spans="1:3">
      <c r="A130" s="3" t="str">
        <f>"202312300508"</f>
        <v>202312300508</v>
      </c>
      <c r="B130" s="4">
        <v>108.1</v>
      </c>
      <c r="C130" s="4">
        <v>8</v>
      </c>
    </row>
    <row r="131" spans="1:3">
      <c r="A131" s="3" t="str">
        <f>"202312300509"</f>
        <v>202312300509</v>
      </c>
      <c r="B131" s="4">
        <v>0</v>
      </c>
      <c r="C131" s="4"/>
    </row>
    <row r="132" spans="1:3">
      <c r="A132" s="3" t="str">
        <f>"202312300510"</f>
        <v>202312300510</v>
      </c>
      <c r="B132" s="4">
        <v>90.45</v>
      </c>
      <c r="C132" s="4">
        <v>105</v>
      </c>
    </row>
    <row r="133" spans="1:3">
      <c r="A133" s="3" t="str">
        <f>"202312300511"</f>
        <v>202312300511</v>
      </c>
      <c r="B133" s="4">
        <v>104.05</v>
      </c>
      <c r="C133" s="4">
        <v>32</v>
      </c>
    </row>
    <row r="134" spans="1:3">
      <c r="A134" s="3" t="str">
        <f>"202312300512"</f>
        <v>202312300512</v>
      </c>
      <c r="B134" s="4">
        <v>87.9</v>
      </c>
      <c r="C134" s="4">
        <v>111</v>
      </c>
    </row>
    <row r="135" spans="1:3">
      <c r="A135" s="3" t="str">
        <f>"202312300513"</f>
        <v>202312300513</v>
      </c>
      <c r="B135" s="4">
        <v>99</v>
      </c>
      <c r="C135" s="4">
        <v>73</v>
      </c>
    </row>
    <row r="136" spans="1:3">
      <c r="A136" s="3" t="str">
        <f>"202312300514"</f>
        <v>202312300514</v>
      </c>
      <c r="B136" s="4">
        <v>103.95</v>
      </c>
      <c r="C136" s="4">
        <v>33</v>
      </c>
    </row>
    <row r="137" spans="1:3">
      <c r="A137" s="3" t="str">
        <f>"202312300515"</f>
        <v>202312300515</v>
      </c>
      <c r="B137" s="4">
        <v>106.8</v>
      </c>
      <c r="C137" s="4">
        <v>15</v>
      </c>
    </row>
    <row r="138" spans="1:3">
      <c r="A138" s="3" t="str">
        <f>"202312300516"</f>
        <v>202312300516</v>
      </c>
      <c r="B138" s="4">
        <v>0</v>
      </c>
      <c r="C138" s="4"/>
    </row>
    <row r="139" spans="1:3">
      <c r="A139" s="3" t="str">
        <f>"202312300517"</f>
        <v>202312300517</v>
      </c>
      <c r="B139" s="4">
        <v>100.2</v>
      </c>
      <c r="C139" s="4">
        <v>61</v>
      </c>
    </row>
    <row r="140" spans="1:3">
      <c r="A140" s="3" t="str">
        <f>"202312300518"</f>
        <v>202312300518</v>
      </c>
      <c r="B140" s="4">
        <v>90.9</v>
      </c>
      <c r="C140" s="4">
        <v>103</v>
      </c>
    </row>
    <row r="141" spans="1:3">
      <c r="A141" s="3" t="str">
        <f>"202312300519"</f>
        <v>202312300519</v>
      </c>
      <c r="B141" s="4">
        <v>97.95</v>
      </c>
      <c r="C141" s="4">
        <v>76</v>
      </c>
    </row>
    <row r="142" spans="1:3">
      <c r="A142" s="3" t="str">
        <f>"202312300520"</f>
        <v>202312300520</v>
      </c>
      <c r="B142" s="4">
        <v>109.35</v>
      </c>
      <c r="C142" s="4">
        <v>3</v>
      </c>
    </row>
    <row r="143" spans="1:3">
      <c r="A143" s="3" t="str">
        <f>"202312300521"</f>
        <v>202312300521</v>
      </c>
      <c r="B143" s="4">
        <v>0</v>
      </c>
      <c r="C143" s="4"/>
    </row>
    <row r="144" spans="1:3">
      <c r="A144" s="3" t="str">
        <f>"202312300522"</f>
        <v>202312300522</v>
      </c>
      <c r="B144" s="4">
        <v>99.85</v>
      </c>
      <c r="C144" s="4">
        <v>65</v>
      </c>
    </row>
    <row r="145" spans="1:3">
      <c r="A145" s="3" t="str">
        <f>"202312300523"</f>
        <v>202312300523</v>
      </c>
      <c r="B145" s="4">
        <v>99.05</v>
      </c>
      <c r="C145" s="4">
        <v>71</v>
      </c>
    </row>
    <row r="146" spans="1:3">
      <c r="A146" s="3" t="str">
        <f>"202312300524"</f>
        <v>202312300524</v>
      </c>
      <c r="B146" s="4">
        <v>0</v>
      </c>
      <c r="C146" s="4"/>
    </row>
    <row r="147" spans="1:3">
      <c r="A147" s="3" t="str">
        <f>"202312300525"</f>
        <v>202312300525</v>
      </c>
      <c r="B147" s="4">
        <v>89.7</v>
      </c>
      <c r="C147" s="4">
        <v>107</v>
      </c>
    </row>
    <row r="148" spans="1:3">
      <c r="A148" s="3" t="str">
        <f>"202312300526"</f>
        <v>202312300526</v>
      </c>
      <c r="B148" s="4">
        <v>88.75</v>
      </c>
      <c r="C148" s="4">
        <v>109</v>
      </c>
    </row>
    <row r="149" spans="1:3">
      <c r="A149" s="3" t="str">
        <f>"202312300527"</f>
        <v>202312300527</v>
      </c>
      <c r="B149" s="4">
        <v>94.7</v>
      </c>
      <c r="C149" s="4">
        <v>90</v>
      </c>
    </row>
    <row r="150" spans="1:3">
      <c r="A150" s="3" t="str">
        <f>"202312300528"</f>
        <v>202312300528</v>
      </c>
      <c r="B150" s="4">
        <v>104.85</v>
      </c>
      <c r="C150" s="4">
        <v>72</v>
      </c>
    </row>
    <row r="151" spans="1:3">
      <c r="A151" s="3" t="str">
        <f>"202312300529"</f>
        <v>202312300529</v>
      </c>
      <c r="B151" s="4">
        <v>0</v>
      </c>
      <c r="C151" s="4"/>
    </row>
    <row r="152" spans="1:3">
      <c r="A152" s="3" t="str">
        <f>"202312300530"</f>
        <v>202312300530</v>
      </c>
      <c r="B152" s="4">
        <v>0</v>
      </c>
      <c r="C152" s="4"/>
    </row>
    <row r="153" spans="1:3">
      <c r="A153" s="3" t="str">
        <f>"202312300601"</f>
        <v>202312300601</v>
      </c>
      <c r="B153" s="4">
        <v>106.65</v>
      </c>
      <c r="C153" s="4">
        <v>47</v>
      </c>
    </row>
    <row r="154" spans="1:3">
      <c r="A154" s="3" t="str">
        <f>"202312300602"</f>
        <v>202312300602</v>
      </c>
      <c r="B154" s="4">
        <v>97.7</v>
      </c>
      <c r="C154" s="4">
        <v>200</v>
      </c>
    </row>
    <row r="155" spans="1:3">
      <c r="A155" s="3" t="str">
        <f>"202312300603"</f>
        <v>202312300603</v>
      </c>
      <c r="B155" s="4">
        <v>79.1</v>
      </c>
      <c r="C155" s="4">
        <v>356</v>
      </c>
    </row>
    <row r="156" spans="1:3">
      <c r="A156" s="3" t="str">
        <f>"202312300604"</f>
        <v>202312300604</v>
      </c>
      <c r="B156" s="4">
        <v>89.45</v>
      </c>
      <c r="C156" s="4">
        <v>307</v>
      </c>
    </row>
    <row r="157" spans="1:3">
      <c r="A157" s="3" t="str">
        <f>"202312300605"</f>
        <v>202312300605</v>
      </c>
      <c r="B157" s="4">
        <v>99.05</v>
      </c>
      <c r="C157" s="4">
        <v>176</v>
      </c>
    </row>
    <row r="158" spans="1:3">
      <c r="A158" s="3" t="str">
        <f>"202312300606"</f>
        <v>202312300606</v>
      </c>
      <c r="B158" s="4">
        <v>93.05</v>
      </c>
      <c r="C158" s="4">
        <v>277</v>
      </c>
    </row>
    <row r="159" spans="1:3">
      <c r="A159" s="3" t="str">
        <f>"202312300607"</f>
        <v>202312300607</v>
      </c>
      <c r="B159" s="4">
        <v>97.1</v>
      </c>
      <c r="C159" s="4">
        <v>212</v>
      </c>
    </row>
    <row r="160" spans="1:3">
      <c r="A160" s="3" t="str">
        <f>"202312300608"</f>
        <v>202312300608</v>
      </c>
      <c r="B160" s="4">
        <v>91.4</v>
      </c>
      <c r="C160" s="4">
        <v>288</v>
      </c>
    </row>
    <row r="161" spans="1:3">
      <c r="A161" s="3" t="str">
        <f>"202312300609"</f>
        <v>202312300609</v>
      </c>
      <c r="B161" s="4">
        <v>97.45</v>
      </c>
      <c r="C161" s="4">
        <v>204</v>
      </c>
    </row>
    <row r="162" spans="1:3">
      <c r="A162" s="3" t="str">
        <f>"202312300610"</f>
        <v>202312300610</v>
      </c>
      <c r="B162" s="4">
        <v>96.15</v>
      </c>
      <c r="C162" s="4">
        <v>228</v>
      </c>
    </row>
    <row r="163" spans="1:3">
      <c r="A163" s="3" t="str">
        <f>"202312300611"</f>
        <v>202312300611</v>
      </c>
      <c r="B163" s="4">
        <v>107.75</v>
      </c>
      <c r="C163" s="4">
        <v>34</v>
      </c>
    </row>
    <row r="164" spans="1:3">
      <c r="A164" s="3" t="str">
        <f>"202312300612"</f>
        <v>202312300612</v>
      </c>
      <c r="B164" s="4">
        <v>99.75</v>
      </c>
      <c r="C164" s="4">
        <v>162</v>
      </c>
    </row>
    <row r="165" spans="1:3">
      <c r="A165" s="3" t="str">
        <f>"202312300613"</f>
        <v>202312300613</v>
      </c>
      <c r="B165" s="4">
        <v>98.8</v>
      </c>
      <c r="C165" s="4">
        <v>180</v>
      </c>
    </row>
    <row r="166" spans="1:3">
      <c r="A166" s="3" t="str">
        <f>"202312300614"</f>
        <v>202312300614</v>
      </c>
      <c r="B166" s="4">
        <v>111.4</v>
      </c>
      <c r="C166" s="4">
        <v>12</v>
      </c>
    </row>
    <row r="167" spans="1:3">
      <c r="A167" s="3" t="str">
        <f>"202312300615"</f>
        <v>202312300615</v>
      </c>
      <c r="B167" s="4">
        <v>102.6</v>
      </c>
      <c r="C167" s="4">
        <v>112</v>
      </c>
    </row>
    <row r="168" spans="1:3">
      <c r="A168" s="3" t="str">
        <f>"202312300616"</f>
        <v>202312300616</v>
      </c>
      <c r="B168" s="4">
        <v>0</v>
      </c>
      <c r="C168" s="4"/>
    </row>
    <row r="169" spans="1:3">
      <c r="A169" s="3" t="str">
        <f>"202312300617"</f>
        <v>202312300617</v>
      </c>
      <c r="B169" s="4">
        <v>105.95</v>
      </c>
      <c r="C169" s="4">
        <v>57</v>
      </c>
    </row>
    <row r="170" spans="1:3">
      <c r="A170" s="3" t="str">
        <f>"202312300618"</f>
        <v>202312300618</v>
      </c>
      <c r="B170" s="4">
        <v>102.05</v>
      </c>
      <c r="C170" s="4">
        <v>123</v>
      </c>
    </row>
    <row r="171" spans="1:3">
      <c r="A171" s="3" t="str">
        <f>"202312300619"</f>
        <v>202312300619</v>
      </c>
      <c r="B171" s="4">
        <v>99.15</v>
      </c>
      <c r="C171" s="4">
        <v>173</v>
      </c>
    </row>
    <row r="172" spans="1:3">
      <c r="A172" s="3" t="str">
        <f>"202312300620"</f>
        <v>202312300620</v>
      </c>
      <c r="B172" s="4">
        <v>90.4</v>
      </c>
      <c r="C172" s="4">
        <v>299</v>
      </c>
    </row>
    <row r="173" spans="1:3">
      <c r="A173" s="3" t="str">
        <f>"202312300621"</f>
        <v>202312300621</v>
      </c>
      <c r="B173" s="4">
        <v>106.3</v>
      </c>
      <c r="C173" s="4">
        <v>49</v>
      </c>
    </row>
    <row r="174" spans="1:3">
      <c r="A174" s="3" t="str">
        <f>"202312300622"</f>
        <v>202312300622</v>
      </c>
      <c r="B174" s="4">
        <v>96.3</v>
      </c>
      <c r="C174" s="4">
        <v>227</v>
      </c>
    </row>
    <row r="175" spans="1:3">
      <c r="A175" s="3" t="str">
        <f>"202312300623"</f>
        <v>202312300623</v>
      </c>
      <c r="B175" s="4">
        <v>0</v>
      </c>
      <c r="C175" s="4"/>
    </row>
    <row r="176" spans="1:3">
      <c r="A176" s="3" t="str">
        <f>"202312300624"</f>
        <v>202312300624</v>
      </c>
      <c r="B176" s="4">
        <v>109</v>
      </c>
      <c r="C176" s="4">
        <v>23</v>
      </c>
    </row>
    <row r="177" spans="1:3">
      <c r="A177" s="3" t="str">
        <f>"202312300625"</f>
        <v>202312300625</v>
      </c>
      <c r="B177" s="4">
        <v>102.55</v>
      </c>
      <c r="C177" s="4">
        <v>113</v>
      </c>
    </row>
    <row r="178" spans="1:3">
      <c r="A178" s="3" t="str">
        <f>"202312300626"</f>
        <v>202312300626</v>
      </c>
      <c r="B178" s="4">
        <v>96.65</v>
      </c>
      <c r="C178" s="4">
        <v>221</v>
      </c>
    </row>
    <row r="179" spans="1:3">
      <c r="A179" s="3" t="str">
        <f>"202312300627"</f>
        <v>202312300627</v>
      </c>
      <c r="B179" s="4">
        <v>94.9</v>
      </c>
      <c r="C179" s="4">
        <v>247</v>
      </c>
    </row>
    <row r="180" spans="1:3">
      <c r="A180" s="3" t="str">
        <f>"202312300628"</f>
        <v>202312300628</v>
      </c>
      <c r="B180" s="4">
        <v>99.8</v>
      </c>
      <c r="C180" s="4">
        <v>159</v>
      </c>
    </row>
    <row r="181" spans="1:3">
      <c r="A181" s="3" t="str">
        <f>"202312300629"</f>
        <v>202312300629</v>
      </c>
      <c r="B181" s="4">
        <v>87.8</v>
      </c>
      <c r="C181" s="4">
        <v>323</v>
      </c>
    </row>
    <row r="182" spans="1:3">
      <c r="A182" s="3" t="str">
        <f>"202312300630"</f>
        <v>202312300630</v>
      </c>
      <c r="B182" s="4">
        <v>90.65</v>
      </c>
      <c r="C182" s="4">
        <v>297</v>
      </c>
    </row>
    <row r="183" spans="1:3">
      <c r="A183" s="3" t="str">
        <f>"202312300701"</f>
        <v>202312300701</v>
      </c>
      <c r="B183" s="4">
        <v>89.3</v>
      </c>
      <c r="C183" s="4">
        <v>308</v>
      </c>
    </row>
    <row r="184" spans="1:3">
      <c r="A184" s="3" t="str">
        <f>"202312300702"</f>
        <v>202312300702</v>
      </c>
      <c r="B184" s="4">
        <v>82.8</v>
      </c>
      <c r="C184" s="4">
        <v>349</v>
      </c>
    </row>
    <row r="185" spans="1:3">
      <c r="A185" s="3" t="str">
        <f>"202312300703"</f>
        <v>202312300703</v>
      </c>
      <c r="B185" s="4">
        <v>98.1</v>
      </c>
      <c r="C185" s="4">
        <v>192</v>
      </c>
    </row>
    <row r="186" spans="1:3">
      <c r="A186" s="3" t="str">
        <f>"202312300704"</f>
        <v>202312300704</v>
      </c>
      <c r="B186" s="4">
        <v>85.7</v>
      </c>
      <c r="C186" s="4">
        <v>335</v>
      </c>
    </row>
    <row r="187" spans="1:3">
      <c r="A187" s="3" t="str">
        <f>"202312300705"</f>
        <v>202312300705</v>
      </c>
      <c r="B187" s="4">
        <v>90.95</v>
      </c>
      <c r="C187" s="4">
        <v>294</v>
      </c>
    </row>
    <row r="188" spans="1:3">
      <c r="A188" s="3" t="str">
        <f>"202312300706"</f>
        <v>202312300706</v>
      </c>
      <c r="B188" s="4">
        <v>83.05</v>
      </c>
      <c r="C188" s="4">
        <v>347</v>
      </c>
    </row>
    <row r="189" spans="1:3">
      <c r="A189" s="3" t="str">
        <f>"202312300707"</f>
        <v>202312300707</v>
      </c>
      <c r="B189" s="4">
        <v>94.8</v>
      </c>
      <c r="C189" s="4">
        <v>252</v>
      </c>
    </row>
    <row r="190" spans="1:3">
      <c r="A190" s="3" t="str">
        <f>"202312300708"</f>
        <v>202312300708</v>
      </c>
      <c r="B190" s="4">
        <v>0</v>
      </c>
      <c r="C190" s="4"/>
    </row>
    <row r="191" spans="1:3">
      <c r="A191" s="3" t="str">
        <f>"202312300709"</f>
        <v>202312300709</v>
      </c>
      <c r="B191" s="4">
        <v>100.55</v>
      </c>
      <c r="C191" s="4">
        <v>146</v>
      </c>
    </row>
    <row r="192" spans="1:3">
      <c r="A192" s="3" t="str">
        <f>"202312300710"</f>
        <v>202312300710</v>
      </c>
      <c r="B192" s="4">
        <v>113.15</v>
      </c>
      <c r="C192" s="4">
        <v>6</v>
      </c>
    </row>
    <row r="193" spans="1:3">
      <c r="A193" s="3" t="str">
        <f>"202312300711"</f>
        <v>202312300711</v>
      </c>
      <c r="B193" s="4">
        <v>107.6</v>
      </c>
      <c r="C193" s="4">
        <v>38</v>
      </c>
    </row>
    <row r="194" spans="1:3">
      <c r="A194" s="3" t="str">
        <f>"202312300712"</f>
        <v>202312300712</v>
      </c>
      <c r="B194" s="4">
        <v>92.75</v>
      </c>
      <c r="C194" s="4">
        <v>280</v>
      </c>
    </row>
    <row r="195" spans="1:3">
      <c r="A195" s="3" t="str">
        <f>"202312300713"</f>
        <v>202312300713</v>
      </c>
      <c r="B195" s="4">
        <v>103.9</v>
      </c>
      <c r="C195" s="4">
        <v>88</v>
      </c>
    </row>
    <row r="196" spans="1:3">
      <c r="A196" s="3" t="str">
        <f>"202312300714"</f>
        <v>202312300714</v>
      </c>
      <c r="B196" s="4">
        <v>73.4</v>
      </c>
      <c r="C196" s="4">
        <v>362</v>
      </c>
    </row>
    <row r="197" spans="1:3">
      <c r="A197" s="3" t="str">
        <f>"202312300715"</f>
        <v>202312300715</v>
      </c>
      <c r="B197" s="4">
        <v>96.35</v>
      </c>
      <c r="C197" s="4">
        <v>226</v>
      </c>
    </row>
    <row r="198" spans="1:3">
      <c r="A198" s="3" t="str">
        <f>"202312300716"</f>
        <v>202312300716</v>
      </c>
      <c r="B198" s="4">
        <v>75</v>
      </c>
      <c r="C198" s="4">
        <v>359</v>
      </c>
    </row>
    <row r="199" spans="1:3">
      <c r="A199" s="3" t="str">
        <f>"202312300717"</f>
        <v>202312300717</v>
      </c>
      <c r="B199" s="4">
        <v>0</v>
      </c>
      <c r="C199" s="4"/>
    </row>
    <row r="200" spans="1:3">
      <c r="A200" s="3" t="str">
        <f>"202312300718"</f>
        <v>202312300718</v>
      </c>
      <c r="B200" s="4">
        <v>69.85</v>
      </c>
      <c r="C200" s="4">
        <v>364</v>
      </c>
    </row>
    <row r="201" spans="1:3">
      <c r="A201" s="3" t="str">
        <f>"202312300719"</f>
        <v>202312300719</v>
      </c>
      <c r="B201" s="4">
        <v>96.1</v>
      </c>
      <c r="C201" s="4">
        <v>230</v>
      </c>
    </row>
    <row r="202" spans="1:3">
      <c r="A202" s="3" t="str">
        <f>"202312300720"</f>
        <v>202312300720</v>
      </c>
      <c r="B202" s="4">
        <v>0</v>
      </c>
      <c r="C202" s="4"/>
    </row>
    <row r="203" spans="1:3">
      <c r="A203" s="3" t="str">
        <f>"202312300721"</f>
        <v>202312300721</v>
      </c>
      <c r="B203" s="4">
        <v>93.3</v>
      </c>
      <c r="C203" s="4">
        <v>272</v>
      </c>
    </row>
    <row r="204" spans="1:3">
      <c r="A204" s="3" t="str">
        <f>"202312300722"</f>
        <v>202312300722</v>
      </c>
      <c r="B204" s="4">
        <v>0</v>
      </c>
      <c r="C204" s="4"/>
    </row>
    <row r="205" spans="1:3">
      <c r="A205" s="3" t="str">
        <f>"202312300723"</f>
        <v>202312300723</v>
      </c>
      <c r="B205" s="4">
        <v>76.15</v>
      </c>
      <c r="C205" s="4">
        <v>357</v>
      </c>
    </row>
    <row r="206" spans="1:3">
      <c r="A206" s="3" t="str">
        <f>"202312300724"</f>
        <v>202312300724</v>
      </c>
      <c r="B206" s="4">
        <v>0</v>
      </c>
      <c r="C206" s="4"/>
    </row>
    <row r="207" spans="1:3">
      <c r="A207" s="3" t="str">
        <f>"202312300725"</f>
        <v>202312300725</v>
      </c>
      <c r="B207" s="4">
        <v>0</v>
      </c>
      <c r="C207" s="4"/>
    </row>
    <row r="208" spans="1:3">
      <c r="A208" s="3" t="str">
        <f>"202312300726"</f>
        <v>202312300726</v>
      </c>
      <c r="B208" s="4">
        <v>79.3</v>
      </c>
      <c r="C208" s="4">
        <v>355</v>
      </c>
    </row>
    <row r="209" spans="1:3">
      <c r="A209" s="3" t="str">
        <f>"202312300727"</f>
        <v>202312300727</v>
      </c>
      <c r="B209" s="4">
        <v>107.45</v>
      </c>
      <c r="C209" s="4">
        <v>40</v>
      </c>
    </row>
    <row r="210" spans="1:3">
      <c r="A210" s="3" t="str">
        <f>"202312300728"</f>
        <v>202312300728</v>
      </c>
      <c r="B210" s="4">
        <v>102.2</v>
      </c>
      <c r="C210" s="4">
        <v>117</v>
      </c>
    </row>
    <row r="211" spans="1:3">
      <c r="A211" s="3" t="str">
        <f>"202312300729"</f>
        <v>202312300729</v>
      </c>
      <c r="B211" s="4">
        <v>88.2</v>
      </c>
      <c r="C211" s="4">
        <v>318</v>
      </c>
    </row>
    <row r="212" spans="1:3">
      <c r="A212" s="3" t="str">
        <f>"202312300730"</f>
        <v>202312300730</v>
      </c>
      <c r="B212" s="4">
        <v>101.15</v>
      </c>
      <c r="C212" s="4">
        <v>131</v>
      </c>
    </row>
    <row r="213" spans="1:3">
      <c r="A213" s="3" t="str">
        <f>"202312300801"</f>
        <v>202312300801</v>
      </c>
      <c r="B213" s="4">
        <v>90.85</v>
      </c>
      <c r="C213" s="4">
        <v>295</v>
      </c>
    </row>
    <row r="214" spans="1:3">
      <c r="A214" s="3" t="str">
        <f>"202312300802"</f>
        <v>202312300802</v>
      </c>
      <c r="B214" s="4">
        <v>104.7</v>
      </c>
      <c r="C214" s="4">
        <v>73</v>
      </c>
    </row>
    <row r="215" spans="1:3">
      <c r="A215" s="3" t="str">
        <f>"202312300803"</f>
        <v>202312300803</v>
      </c>
      <c r="B215" s="4">
        <v>99.8</v>
      </c>
      <c r="C215" s="4">
        <v>159</v>
      </c>
    </row>
    <row r="216" spans="1:3">
      <c r="A216" s="3" t="str">
        <f>"202312300804"</f>
        <v>202312300804</v>
      </c>
      <c r="B216" s="4">
        <v>97.8</v>
      </c>
      <c r="C216" s="4">
        <v>198</v>
      </c>
    </row>
    <row r="217" spans="1:3">
      <c r="A217" s="3" t="str">
        <f>"202312300805"</f>
        <v>202312300805</v>
      </c>
      <c r="B217" s="4">
        <v>0</v>
      </c>
      <c r="C217" s="4"/>
    </row>
    <row r="218" spans="1:3">
      <c r="A218" s="3" t="str">
        <f>"202312300806"</f>
        <v>202312300806</v>
      </c>
      <c r="B218" s="4">
        <v>99.55</v>
      </c>
      <c r="C218" s="4">
        <v>167</v>
      </c>
    </row>
    <row r="219" spans="1:3">
      <c r="A219" s="3" t="str">
        <f>"202312300807"</f>
        <v>202312300807</v>
      </c>
      <c r="B219" s="4">
        <v>99.85</v>
      </c>
      <c r="C219" s="4">
        <v>157</v>
      </c>
    </row>
    <row r="220" spans="1:3">
      <c r="A220" s="3" t="str">
        <f>"202312300808"</f>
        <v>202312300808</v>
      </c>
      <c r="B220" s="4">
        <v>97.25</v>
      </c>
      <c r="C220" s="4">
        <v>208</v>
      </c>
    </row>
    <row r="221" spans="1:3">
      <c r="A221" s="3" t="str">
        <f>"202312300809"</f>
        <v>202312300809</v>
      </c>
      <c r="B221" s="4">
        <v>93.25</v>
      </c>
      <c r="C221" s="4">
        <v>274</v>
      </c>
    </row>
    <row r="222" spans="1:3">
      <c r="A222" s="3" t="str">
        <f>"202312300810"</f>
        <v>202312300810</v>
      </c>
      <c r="B222" s="4">
        <v>97.1</v>
      </c>
      <c r="C222" s="4">
        <v>212</v>
      </c>
    </row>
    <row r="223" spans="1:3">
      <c r="A223" s="3" t="str">
        <f>"202312300811"</f>
        <v>202312300811</v>
      </c>
      <c r="B223" s="4">
        <v>100.8</v>
      </c>
      <c r="C223" s="4">
        <v>139</v>
      </c>
    </row>
    <row r="224" spans="1:3">
      <c r="A224" s="3" t="str">
        <f>"202312300812"</f>
        <v>202312300812</v>
      </c>
      <c r="B224" s="4">
        <v>0</v>
      </c>
      <c r="C224" s="4"/>
    </row>
    <row r="225" spans="1:3">
      <c r="A225" s="3" t="str">
        <f>"202312300813"</f>
        <v>202312300813</v>
      </c>
      <c r="B225" s="4">
        <v>73</v>
      </c>
      <c r="C225" s="4">
        <v>363</v>
      </c>
    </row>
    <row r="226" spans="1:3">
      <c r="A226" s="3" t="str">
        <f>"202312300814"</f>
        <v>202312300814</v>
      </c>
      <c r="B226" s="4">
        <v>91.55</v>
      </c>
      <c r="C226" s="4">
        <v>286</v>
      </c>
    </row>
    <row r="227" spans="1:3">
      <c r="A227" s="3" t="str">
        <f>"202312300815"</f>
        <v>202312300815</v>
      </c>
      <c r="B227" s="4">
        <v>105.8</v>
      </c>
      <c r="C227" s="4">
        <v>59</v>
      </c>
    </row>
    <row r="228" spans="1:3">
      <c r="A228" s="3" t="str">
        <f>"202312300816"</f>
        <v>202312300816</v>
      </c>
      <c r="B228" s="4">
        <v>92.4</v>
      </c>
      <c r="C228" s="4">
        <v>282</v>
      </c>
    </row>
    <row r="229" spans="1:3">
      <c r="A229" s="3" t="str">
        <f>"202312300817"</f>
        <v>202312300817</v>
      </c>
      <c r="B229" s="4">
        <v>102.15</v>
      </c>
      <c r="C229" s="4">
        <v>118</v>
      </c>
    </row>
    <row r="230" spans="1:3">
      <c r="A230" s="3" t="str">
        <f>"202312300818"</f>
        <v>202312300818</v>
      </c>
      <c r="B230" s="4">
        <v>90.25</v>
      </c>
      <c r="C230" s="4">
        <v>300</v>
      </c>
    </row>
    <row r="231" spans="1:3">
      <c r="A231" s="3" t="str">
        <f>"202312300819"</f>
        <v>202312300819</v>
      </c>
      <c r="B231" s="4">
        <v>98.5</v>
      </c>
      <c r="C231" s="4">
        <v>184</v>
      </c>
    </row>
    <row r="232" spans="1:3">
      <c r="A232" s="3" t="str">
        <f>"202312300820"</f>
        <v>202312300820</v>
      </c>
      <c r="B232" s="4">
        <v>114.35</v>
      </c>
      <c r="C232" s="4">
        <v>4</v>
      </c>
    </row>
    <row r="233" spans="1:3">
      <c r="A233" s="3" t="str">
        <f>"202312300821"</f>
        <v>202312300821</v>
      </c>
      <c r="B233" s="4">
        <v>98.55</v>
      </c>
      <c r="C233" s="4">
        <v>181</v>
      </c>
    </row>
    <row r="234" spans="1:3">
      <c r="A234" s="3" t="str">
        <f>"202312300822"</f>
        <v>202312300822</v>
      </c>
      <c r="B234" s="4">
        <v>111.1</v>
      </c>
      <c r="C234" s="4">
        <v>14</v>
      </c>
    </row>
    <row r="235" spans="1:3">
      <c r="A235" s="3" t="str">
        <f>"202312300823"</f>
        <v>202312300823</v>
      </c>
      <c r="B235" s="4">
        <v>95.35</v>
      </c>
      <c r="C235" s="4">
        <v>241</v>
      </c>
    </row>
    <row r="236" spans="1:3">
      <c r="A236" s="3" t="str">
        <f>"202312300824"</f>
        <v>202312300824</v>
      </c>
      <c r="B236" s="4">
        <v>101.45</v>
      </c>
      <c r="C236" s="4">
        <v>127</v>
      </c>
    </row>
    <row r="237" spans="1:3">
      <c r="A237" s="3" t="str">
        <f>"202312300825"</f>
        <v>202312300825</v>
      </c>
      <c r="B237" s="4">
        <v>0</v>
      </c>
      <c r="C237" s="4"/>
    </row>
    <row r="238" spans="1:3">
      <c r="A238" s="3" t="str">
        <f>"202312300826"</f>
        <v>202312300826</v>
      </c>
      <c r="B238" s="4">
        <v>0</v>
      </c>
      <c r="C238" s="4"/>
    </row>
    <row r="239" spans="1:3">
      <c r="A239" s="3" t="str">
        <f>"202312300827"</f>
        <v>202312300827</v>
      </c>
      <c r="B239" s="4">
        <v>0</v>
      </c>
      <c r="C239" s="4"/>
    </row>
    <row r="240" spans="1:3">
      <c r="A240" s="3" t="str">
        <f>"202312300828"</f>
        <v>202312300828</v>
      </c>
      <c r="B240" s="4">
        <v>104.55</v>
      </c>
      <c r="C240" s="4">
        <v>77</v>
      </c>
    </row>
    <row r="241" spans="1:3">
      <c r="A241" s="3" t="str">
        <f>"202312300829"</f>
        <v>202312300829</v>
      </c>
      <c r="B241" s="4">
        <v>95.4</v>
      </c>
      <c r="C241" s="4">
        <v>240</v>
      </c>
    </row>
    <row r="242" spans="1:3">
      <c r="A242" s="3" t="str">
        <f>"202312300830"</f>
        <v>202312300830</v>
      </c>
      <c r="B242" s="4">
        <v>0</v>
      </c>
      <c r="C242" s="4"/>
    </row>
    <row r="243" spans="1:3">
      <c r="A243" s="3" t="str">
        <f>"202312300901"</f>
        <v>202312300901</v>
      </c>
      <c r="B243" s="4">
        <v>88.5</v>
      </c>
      <c r="C243" s="4">
        <v>314</v>
      </c>
    </row>
    <row r="244" spans="1:3">
      <c r="A244" s="3" t="str">
        <f>"202312300902"</f>
        <v>202312300902</v>
      </c>
      <c r="B244" s="4">
        <v>91.8</v>
      </c>
      <c r="C244" s="4">
        <v>285</v>
      </c>
    </row>
    <row r="245" spans="1:3">
      <c r="A245" s="3" t="str">
        <f>"202312300903"</f>
        <v>202312300903</v>
      </c>
      <c r="B245" s="4">
        <v>80.3</v>
      </c>
      <c r="C245" s="4">
        <v>354</v>
      </c>
    </row>
    <row r="246" spans="1:3">
      <c r="A246" s="3" t="str">
        <f>"202312300904"</f>
        <v>202312300904</v>
      </c>
      <c r="B246" s="4">
        <v>0</v>
      </c>
      <c r="C246" s="4"/>
    </row>
    <row r="247" spans="1:3">
      <c r="A247" s="3" t="str">
        <f>"202312300905"</f>
        <v>202312300905</v>
      </c>
      <c r="B247" s="4">
        <v>96.5</v>
      </c>
      <c r="C247" s="4">
        <v>224</v>
      </c>
    </row>
    <row r="248" spans="1:3">
      <c r="A248" s="3" t="str">
        <f>"202312300906"</f>
        <v>202312300906</v>
      </c>
      <c r="B248" s="4">
        <v>82.7</v>
      </c>
      <c r="C248" s="4">
        <v>351</v>
      </c>
    </row>
    <row r="249" spans="1:3">
      <c r="A249" s="3" t="str">
        <f>"202312300907"</f>
        <v>202312300907</v>
      </c>
      <c r="B249" s="4">
        <v>0</v>
      </c>
      <c r="C249" s="4"/>
    </row>
    <row r="250" spans="1:3">
      <c r="A250" s="3" t="str">
        <f>"202312300908"</f>
        <v>202312300908</v>
      </c>
      <c r="B250" s="4">
        <v>0</v>
      </c>
      <c r="C250" s="4"/>
    </row>
    <row r="251" spans="1:3">
      <c r="A251" s="3" t="str">
        <f>"202312300909"</f>
        <v>202312300909</v>
      </c>
      <c r="B251" s="4">
        <v>91</v>
      </c>
      <c r="C251" s="4">
        <v>293</v>
      </c>
    </row>
    <row r="252" spans="1:3">
      <c r="A252" s="3" t="str">
        <f>"202312300910"</f>
        <v>202312300910</v>
      </c>
      <c r="B252" s="4">
        <v>0</v>
      </c>
      <c r="C252" s="4"/>
    </row>
    <row r="253" spans="1:3">
      <c r="A253" s="3" t="str">
        <f>"202312300911"</f>
        <v>202312300911</v>
      </c>
      <c r="B253" s="4">
        <v>97.05</v>
      </c>
      <c r="C253" s="4">
        <v>214</v>
      </c>
    </row>
    <row r="254" spans="1:3">
      <c r="A254" s="3" t="str">
        <f>"202312300912"</f>
        <v>202312300912</v>
      </c>
      <c r="B254" s="4">
        <v>0</v>
      </c>
      <c r="C254" s="4"/>
    </row>
    <row r="255" spans="1:3">
      <c r="A255" s="3" t="str">
        <f>"202312300913"</f>
        <v>202312300913</v>
      </c>
      <c r="B255" s="4">
        <v>93.05</v>
      </c>
      <c r="C255" s="4">
        <v>277</v>
      </c>
    </row>
    <row r="256" spans="1:3">
      <c r="A256" s="3" t="str">
        <f>"202312300914"</f>
        <v>202312300914</v>
      </c>
      <c r="B256" s="4">
        <v>95.05</v>
      </c>
      <c r="C256" s="4">
        <v>245</v>
      </c>
    </row>
    <row r="257" spans="1:3">
      <c r="A257" s="3" t="str">
        <f>"202312300915"</f>
        <v>202312300915</v>
      </c>
      <c r="B257" s="4">
        <v>102.65</v>
      </c>
      <c r="C257" s="4">
        <v>110</v>
      </c>
    </row>
    <row r="258" spans="1:3">
      <c r="A258" s="3" t="str">
        <f>"202312300916"</f>
        <v>202312300916</v>
      </c>
      <c r="B258" s="4">
        <v>94.85</v>
      </c>
      <c r="C258" s="4">
        <v>250</v>
      </c>
    </row>
    <row r="259" spans="1:3">
      <c r="A259" s="3" t="str">
        <f>"202312300917"</f>
        <v>202312300917</v>
      </c>
      <c r="B259" s="4">
        <v>81.8</v>
      </c>
      <c r="C259" s="4">
        <v>353</v>
      </c>
    </row>
    <row r="260" spans="1:3">
      <c r="A260" s="3" t="str">
        <f>"202312300918"</f>
        <v>202312300918</v>
      </c>
      <c r="B260" s="4">
        <v>84.7</v>
      </c>
      <c r="C260" s="4">
        <v>340</v>
      </c>
    </row>
    <row r="261" spans="1:3">
      <c r="A261" s="3" t="str">
        <f>"202312300919"</f>
        <v>202312300919</v>
      </c>
      <c r="B261" s="4">
        <v>75.2</v>
      </c>
      <c r="C261" s="4">
        <v>358</v>
      </c>
    </row>
    <row r="262" spans="1:3">
      <c r="A262" s="3" t="str">
        <f>"202312300920"</f>
        <v>202312300920</v>
      </c>
      <c r="B262" s="4">
        <v>83.3</v>
      </c>
      <c r="C262" s="4">
        <v>345</v>
      </c>
    </row>
    <row r="263" spans="1:3">
      <c r="A263" s="3" t="str">
        <f>"202312300921"</f>
        <v>202312300921</v>
      </c>
      <c r="B263" s="4">
        <v>84</v>
      </c>
      <c r="C263" s="4">
        <v>342</v>
      </c>
    </row>
    <row r="264" spans="1:3">
      <c r="A264" s="3" t="str">
        <f>"202312300922"</f>
        <v>202312300922</v>
      </c>
      <c r="B264" s="4">
        <v>96.9</v>
      </c>
      <c r="C264" s="4">
        <v>217</v>
      </c>
    </row>
    <row r="265" spans="1:3">
      <c r="A265" s="3" t="str">
        <f>"202312300923"</f>
        <v>202312300923</v>
      </c>
      <c r="B265" s="4">
        <v>99.45</v>
      </c>
      <c r="C265" s="4">
        <v>169</v>
      </c>
    </row>
    <row r="266" spans="1:3">
      <c r="A266" s="3" t="str">
        <f>"202312300924"</f>
        <v>202312300924</v>
      </c>
      <c r="B266" s="4">
        <v>83.55</v>
      </c>
      <c r="C266" s="4">
        <v>343</v>
      </c>
    </row>
    <row r="267" spans="1:3">
      <c r="A267" s="3" t="str">
        <f>"202312300925"</f>
        <v>202312300925</v>
      </c>
      <c r="B267" s="4">
        <v>89.75</v>
      </c>
      <c r="C267" s="4">
        <v>304</v>
      </c>
    </row>
    <row r="268" spans="1:3">
      <c r="A268" s="3" t="str">
        <f>"202312300926"</f>
        <v>202312300926</v>
      </c>
      <c r="B268" s="4">
        <v>0</v>
      </c>
      <c r="C268" s="4"/>
    </row>
    <row r="269" spans="1:3">
      <c r="A269" s="3" t="str">
        <f>"202312300927"</f>
        <v>202312300927</v>
      </c>
      <c r="B269" s="4">
        <v>0</v>
      </c>
      <c r="C269" s="4"/>
    </row>
    <row r="270" spans="1:3">
      <c r="A270" s="3" t="str">
        <f>"202312300928"</f>
        <v>202312300928</v>
      </c>
      <c r="B270" s="4">
        <v>103.7</v>
      </c>
      <c r="C270" s="4">
        <v>92</v>
      </c>
    </row>
    <row r="271" spans="1:3">
      <c r="A271" s="3" t="str">
        <f>"202312300929"</f>
        <v>202312300929</v>
      </c>
      <c r="B271" s="4">
        <v>107.1</v>
      </c>
      <c r="C271" s="4">
        <v>44</v>
      </c>
    </row>
    <row r="272" spans="1:3">
      <c r="A272" s="3" t="str">
        <f>"202312300930"</f>
        <v>202312300930</v>
      </c>
      <c r="B272" s="4">
        <v>94.45</v>
      </c>
      <c r="C272" s="4">
        <v>254</v>
      </c>
    </row>
    <row r="273" spans="1:3">
      <c r="A273" s="3" t="str">
        <f>"202312301001"</f>
        <v>202312301001</v>
      </c>
      <c r="B273" s="4">
        <v>108.7</v>
      </c>
      <c r="C273" s="4">
        <v>28</v>
      </c>
    </row>
    <row r="274" spans="1:3">
      <c r="A274" s="3" t="str">
        <f>"202312301002"</f>
        <v>202312301002</v>
      </c>
      <c r="B274" s="4">
        <v>0</v>
      </c>
      <c r="C274" s="4"/>
    </row>
    <row r="275" spans="1:3">
      <c r="A275" s="3" t="str">
        <f>"202312301003"</f>
        <v>202312301003</v>
      </c>
      <c r="B275" s="4">
        <v>97.05</v>
      </c>
      <c r="C275" s="4">
        <v>214</v>
      </c>
    </row>
    <row r="276" spans="1:3">
      <c r="A276" s="3" t="str">
        <f>"202312301004"</f>
        <v>202312301004</v>
      </c>
      <c r="B276" s="4">
        <v>94</v>
      </c>
      <c r="C276" s="4">
        <v>257</v>
      </c>
    </row>
    <row r="277" spans="1:3">
      <c r="A277" s="3" t="str">
        <f>"202312301005"</f>
        <v>202312301005</v>
      </c>
      <c r="B277" s="4">
        <v>104.65</v>
      </c>
      <c r="C277" s="4">
        <v>75</v>
      </c>
    </row>
    <row r="278" spans="1:3">
      <c r="A278" s="3" t="str">
        <f>"202312301006"</f>
        <v>202312301006</v>
      </c>
      <c r="B278" s="4">
        <v>107.5</v>
      </c>
      <c r="C278" s="4">
        <v>39</v>
      </c>
    </row>
    <row r="279" spans="1:3">
      <c r="A279" s="3" t="str">
        <f>"202312301007"</f>
        <v>202312301007</v>
      </c>
      <c r="B279" s="4">
        <v>100.15</v>
      </c>
      <c r="C279" s="4">
        <v>152</v>
      </c>
    </row>
    <row r="280" spans="1:3">
      <c r="A280" s="3" t="str">
        <f>"202312301008"</f>
        <v>202312301008</v>
      </c>
      <c r="B280" s="4">
        <v>0</v>
      </c>
      <c r="C280" s="4"/>
    </row>
    <row r="281" spans="1:3">
      <c r="A281" s="3" t="str">
        <f>"202312301009"</f>
        <v>202312301009</v>
      </c>
      <c r="B281" s="4">
        <v>99.9</v>
      </c>
      <c r="C281" s="4">
        <v>156</v>
      </c>
    </row>
    <row r="282" spans="1:3">
      <c r="A282" s="3" t="str">
        <f>"202312301010"</f>
        <v>202312301010</v>
      </c>
      <c r="B282" s="4">
        <v>101.1</v>
      </c>
      <c r="C282" s="4">
        <v>132</v>
      </c>
    </row>
    <row r="283" spans="1:3">
      <c r="A283" s="3" t="str">
        <f>"202312301011"</f>
        <v>202312301011</v>
      </c>
      <c r="B283" s="4">
        <v>102</v>
      </c>
      <c r="C283" s="4">
        <v>124</v>
      </c>
    </row>
    <row r="284" spans="1:3">
      <c r="A284" s="3" t="str">
        <f>"202312301012"</f>
        <v>202312301012</v>
      </c>
      <c r="B284" s="4">
        <v>107.7</v>
      </c>
      <c r="C284" s="4">
        <v>36</v>
      </c>
    </row>
    <row r="285" spans="1:3">
      <c r="A285" s="3" t="str">
        <f>"202312301013"</f>
        <v>202312301013</v>
      </c>
      <c r="B285" s="4">
        <v>112.2</v>
      </c>
      <c r="C285" s="4">
        <v>9</v>
      </c>
    </row>
    <row r="286" spans="1:3">
      <c r="A286" s="3" t="str">
        <f>"202312301014"</f>
        <v>202312301014</v>
      </c>
      <c r="B286" s="4">
        <v>100.9</v>
      </c>
      <c r="C286" s="4">
        <v>137</v>
      </c>
    </row>
    <row r="287" spans="1:3">
      <c r="A287" s="3" t="str">
        <f>"202312301015"</f>
        <v>202312301015</v>
      </c>
      <c r="B287" s="4">
        <v>94.4</v>
      </c>
      <c r="C287" s="4">
        <v>255</v>
      </c>
    </row>
    <row r="288" spans="1:3">
      <c r="A288" s="3" t="str">
        <f>"202312301016"</f>
        <v>202312301016</v>
      </c>
      <c r="B288" s="4">
        <v>0</v>
      </c>
      <c r="C288" s="4"/>
    </row>
    <row r="289" spans="1:3">
      <c r="A289" s="3" t="str">
        <f>"202312301017"</f>
        <v>202312301017</v>
      </c>
      <c r="B289" s="4">
        <v>0</v>
      </c>
      <c r="C289" s="4"/>
    </row>
    <row r="290" spans="1:3">
      <c r="A290" s="3" t="str">
        <f>"202312301018"</f>
        <v>202312301018</v>
      </c>
      <c r="B290" s="4">
        <v>100.75</v>
      </c>
      <c r="C290" s="4">
        <v>140</v>
      </c>
    </row>
    <row r="291" spans="1:3">
      <c r="A291" s="3" t="str">
        <f>"202312301019"</f>
        <v>202312301019</v>
      </c>
      <c r="B291" s="4">
        <v>103</v>
      </c>
      <c r="C291" s="4">
        <v>105</v>
      </c>
    </row>
    <row r="292" spans="1:3">
      <c r="A292" s="3" t="str">
        <f>"202312301020"</f>
        <v>202312301020</v>
      </c>
      <c r="B292" s="4">
        <v>102.65</v>
      </c>
      <c r="C292" s="4">
        <v>110</v>
      </c>
    </row>
    <row r="293" spans="1:3">
      <c r="A293" s="3" t="str">
        <f>"202312301021"</f>
        <v>202312301021</v>
      </c>
      <c r="B293" s="4">
        <v>0</v>
      </c>
      <c r="C293" s="4"/>
    </row>
    <row r="294" spans="1:3">
      <c r="A294" s="3" t="str">
        <f>"202312301022"</f>
        <v>202312301022</v>
      </c>
      <c r="B294" s="4">
        <v>91.95</v>
      </c>
      <c r="C294" s="4">
        <v>284</v>
      </c>
    </row>
    <row r="295" spans="1:3">
      <c r="A295" s="3" t="str">
        <f>"202312301023"</f>
        <v>202312301023</v>
      </c>
      <c r="B295" s="4">
        <v>104.3</v>
      </c>
      <c r="C295" s="4">
        <v>81</v>
      </c>
    </row>
    <row r="296" spans="1:3">
      <c r="A296" s="3" t="str">
        <f>"202312301024"</f>
        <v>202312301024</v>
      </c>
      <c r="B296" s="4">
        <v>97.8</v>
      </c>
      <c r="C296" s="4">
        <v>198</v>
      </c>
    </row>
    <row r="297" spans="1:3">
      <c r="A297" s="3" t="str">
        <f>"202312301025"</f>
        <v>202312301025</v>
      </c>
      <c r="B297" s="4">
        <v>0</v>
      </c>
      <c r="C297" s="4"/>
    </row>
    <row r="298" spans="1:3">
      <c r="A298" s="3" t="str">
        <f>"202312301026"</f>
        <v>202312301026</v>
      </c>
      <c r="B298" s="4">
        <v>0</v>
      </c>
      <c r="C298" s="4"/>
    </row>
    <row r="299" spans="1:3">
      <c r="A299" s="3" t="str">
        <f>"202312301027"</f>
        <v>202312301027</v>
      </c>
      <c r="B299" s="4">
        <v>93.75</v>
      </c>
      <c r="C299" s="4">
        <v>262</v>
      </c>
    </row>
    <row r="300" spans="1:3">
      <c r="A300" s="3" t="str">
        <f>"202312301028"</f>
        <v>202312301028</v>
      </c>
      <c r="B300" s="4">
        <v>106.15</v>
      </c>
      <c r="C300" s="4">
        <v>52</v>
      </c>
    </row>
    <row r="301" spans="1:3">
      <c r="A301" s="3" t="str">
        <f>"202312301029"</f>
        <v>202312301029</v>
      </c>
      <c r="B301" s="4">
        <v>97.5</v>
      </c>
      <c r="C301" s="4">
        <v>203</v>
      </c>
    </row>
    <row r="302" spans="1:3">
      <c r="A302" s="3" t="str">
        <f>"202312301030"</f>
        <v>202312301030</v>
      </c>
      <c r="B302" s="4">
        <v>88.1</v>
      </c>
      <c r="C302" s="4">
        <v>319</v>
      </c>
    </row>
    <row r="303" spans="1:3">
      <c r="A303" s="3" t="str">
        <f>"202312301101"</f>
        <v>202312301101</v>
      </c>
      <c r="B303" s="4">
        <v>88.05</v>
      </c>
      <c r="C303" s="4">
        <v>320</v>
      </c>
    </row>
    <row r="304" spans="1:3">
      <c r="A304" s="3" t="str">
        <f>"202312301102"</f>
        <v>202312301102</v>
      </c>
      <c r="B304" s="4">
        <v>101.1</v>
      </c>
      <c r="C304" s="4">
        <v>132</v>
      </c>
    </row>
    <row r="305" spans="1:3">
      <c r="A305" s="3" t="str">
        <f>"202312301103"</f>
        <v>202312301103</v>
      </c>
      <c r="B305" s="4">
        <v>108.8</v>
      </c>
      <c r="C305" s="4">
        <v>27</v>
      </c>
    </row>
    <row r="306" spans="1:3">
      <c r="A306" s="3" t="str">
        <f>"202312301104"</f>
        <v>202312301104</v>
      </c>
      <c r="B306" s="4">
        <v>99.15</v>
      </c>
      <c r="C306" s="4">
        <v>173</v>
      </c>
    </row>
    <row r="307" spans="1:3">
      <c r="A307" s="3" t="str">
        <f>"202312301105"</f>
        <v>202312301105</v>
      </c>
      <c r="B307" s="4">
        <v>0</v>
      </c>
      <c r="C307" s="4"/>
    </row>
    <row r="308" spans="1:3">
      <c r="A308" s="3" t="str">
        <f>"202312301106"</f>
        <v>202312301106</v>
      </c>
      <c r="B308" s="4">
        <v>99.65</v>
      </c>
      <c r="C308" s="4">
        <v>165</v>
      </c>
    </row>
    <row r="309" spans="1:3">
      <c r="A309" s="3" t="str">
        <f>"202312301107"</f>
        <v>202312301107</v>
      </c>
      <c r="B309" s="4">
        <v>0</v>
      </c>
      <c r="C309" s="4"/>
    </row>
    <row r="310" spans="1:3">
      <c r="A310" s="3" t="str">
        <f>"202312301108"</f>
        <v>202312301108</v>
      </c>
      <c r="B310" s="4">
        <v>87.7</v>
      </c>
      <c r="C310" s="4">
        <v>324</v>
      </c>
    </row>
    <row r="311" spans="1:3">
      <c r="A311" s="3" t="str">
        <f>"202312301109"</f>
        <v>202312301109</v>
      </c>
      <c r="B311" s="4">
        <v>102.4</v>
      </c>
      <c r="C311" s="4">
        <v>115</v>
      </c>
    </row>
    <row r="312" spans="1:3">
      <c r="A312" s="3" t="str">
        <f>"202312301110"</f>
        <v>202312301110</v>
      </c>
      <c r="B312" s="4">
        <v>98</v>
      </c>
      <c r="C312" s="4">
        <v>193</v>
      </c>
    </row>
    <row r="313" spans="1:3">
      <c r="A313" s="3" t="str">
        <f>"202312301111"</f>
        <v>202312301111</v>
      </c>
      <c r="B313" s="4">
        <v>104.1</v>
      </c>
      <c r="C313" s="4">
        <v>85</v>
      </c>
    </row>
    <row r="314" spans="1:3">
      <c r="A314" s="3" t="str">
        <f>"202312301112"</f>
        <v>202312301112</v>
      </c>
      <c r="B314" s="4">
        <v>0</v>
      </c>
      <c r="C314" s="4"/>
    </row>
    <row r="315" spans="1:3">
      <c r="A315" s="3" t="str">
        <f>"202312301113"</f>
        <v>202312301113</v>
      </c>
      <c r="B315" s="4">
        <v>106.05</v>
      </c>
      <c r="C315" s="4">
        <v>55</v>
      </c>
    </row>
    <row r="316" spans="1:3">
      <c r="A316" s="3" t="str">
        <f>"202312301114"</f>
        <v>202312301114</v>
      </c>
      <c r="B316" s="4">
        <v>106.05</v>
      </c>
      <c r="C316" s="4">
        <v>55</v>
      </c>
    </row>
    <row r="317" spans="1:3">
      <c r="A317" s="3" t="str">
        <f>"202312301115"</f>
        <v>202312301115</v>
      </c>
      <c r="B317" s="4">
        <v>108.9</v>
      </c>
      <c r="C317" s="4">
        <v>25</v>
      </c>
    </row>
    <row r="318" spans="1:3">
      <c r="A318" s="3" t="str">
        <f>"202312301116"</f>
        <v>202312301116</v>
      </c>
      <c r="B318" s="4">
        <v>100.35</v>
      </c>
      <c r="C318" s="4">
        <v>148</v>
      </c>
    </row>
    <row r="319" spans="1:3">
      <c r="A319" s="3" t="str">
        <f>"202312301117"</f>
        <v>202312301117</v>
      </c>
      <c r="B319" s="4">
        <v>82.5</v>
      </c>
      <c r="C319" s="4">
        <v>352</v>
      </c>
    </row>
    <row r="320" spans="1:3">
      <c r="A320" s="3" t="str">
        <f>"202312301118"</f>
        <v>202312301118</v>
      </c>
      <c r="B320" s="4">
        <v>88.6</v>
      </c>
      <c r="C320" s="4">
        <v>313</v>
      </c>
    </row>
    <row r="321" spans="1:3">
      <c r="A321" s="3" t="str">
        <f>"202312301119"</f>
        <v>202312301119</v>
      </c>
      <c r="B321" s="4">
        <v>99.75</v>
      </c>
      <c r="C321" s="4">
        <v>162</v>
      </c>
    </row>
    <row r="322" spans="1:3">
      <c r="A322" s="3" t="str">
        <f>"202312301120"</f>
        <v>202312301120</v>
      </c>
      <c r="B322" s="4">
        <v>0</v>
      </c>
      <c r="C322" s="4"/>
    </row>
    <row r="323" spans="1:3">
      <c r="A323" s="3" t="str">
        <f>"202312301121"</f>
        <v>202312301121</v>
      </c>
      <c r="B323" s="4">
        <v>93.9</v>
      </c>
      <c r="C323" s="4">
        <v>258</v>
      </c>
    </row>
    <row r="324" spans="1:3">
      <c r="A324" s="3" t="str">
        <f>"202312301122"</f>
        <v>202312301122</v>
      </c>
      <c r="B324" s="4">
        <v>88.05</v>
      </c>
      <c r="C324" s="4">
        <v>320</v>
      </c>
    </row>
    <row r="325" spans="1:3">
      <c r="A325" s="3" t="str">
        <f>"202312301123"</f>
        <v>202312301123</v>
      </c>
      <c r="B325" s="4">
        <v>107.65</v>
      </c>
      <c r="C325" s="4">
        <v>37</v>
      </c>
    </row>
    <row r="326" spans="1:3">
      <c r="A326" s="3" t="str">
        <f>"202312301124"</f>
        <v>202312301124</v>
      </c>
      <c r="B326" s="4">
        <v>96.45</v>
      </c>
      <c r="C326" s="4">
        <v>225</v>
      </c>
    </row>
    <row r="327" spans="1:3">
      <c r="A327" s="3" t="str">
        <f>"202312301125"</f>
        <v>202312301125</v>
      </c>
      <c r="B327" s="4">
        <v>97.2</v>
      </c>
      <c r="C327" s="4">
        <v>209</v>
      </c>
    </row>
    <row r="328" spans="1:3">
      <c r="A328" s="3" t="str">
        <f>"202312301126"</f>
        <v>202312301126</v>
      </c>
      <c r="B328" s="4">
        <v>83.35</v>
      </c>
      <c r="C328" s="4">
        <v>344</v>
      </c>
    </row>
    <row r="329" spans="1:3">
      <c r="A329" s="3" t="str">
        <f>"202312301127"</f>
        <v>202312301127</v>
      </c>
      <c r="B329" s="4">
        <v>99.65</v>
      </c>
      <c r="C329" s="4">
        <v>165</v>
      </c>
    </row>
    <row r="330" spans="1:3">
      <c r="A330" s="3" t="str">
        <f>"202312301128"</f>
        <v>202312301128</v>
      </c>
      <c r="B330" s="4">
        <v>102.15</v>
      </c>
      <c r="C330" s="4">
        <v>118</v>
      </c>
    </row>
    <row r="331" spans="1:3">
      <c r="A331" s="3" t="str">
        <f>"202312301129"</f>
        <v>202312301129</v>
      </c>
      <c r="B331" s="4">
        <v>95.7</v>
      </c>
      <c r="C331" s="4">
        <v>236</v>
      </c>
    </row>
    <row r="332" spans="1:3">
      <c r="A332" s="3" t="str">
        <f>"202312301130"</f>
        <v>202312301130</v>
      </c>
      <c r="B332" s="4">
        <v>97.35</v>
      </c>
      <c r="C332" s="4">
        <v>205</v>
      </c>
    </row>
    <row r="333" spans="1:3">
      <c r="A333" s="3" t="str">
        <f>"202312301201"</f>
        <v>202312301201</v>
      </c>
      <c r="B333" s="4">
        <v>0</v>
      </c>
      <c r="C333" s="4"/>
    </row>
    <row r="334" spans="1:3">
      <c r="A334" s="3" t="str">
        <f>"202312301202"</f>
        <v>202312301202</v>
      </c>
      <c r="B334" s="4">
        <v>86.4</v>
      </c>
      <c r="C334" s="4">
        <v>330</v>
      </c>
    </row>
    <row r="335" spans="1:3">
      <c r="A335" s="3" t="str">
        <f>"202312301203"</f>
        <v>202312301203</v>
      </c>
      <c r="B335" s="4">
        <v>106.1</v>
      </c>
      <c r="C335" s="4">
        <v>54</v>
      </c>
    </row>
    <row r="336" spans="1:3">
      <c r="A336" s="3" t="str">
        <f>"202312301204"</f>
        <v>202312301204</v>
      </c>
      <c r="B336" s="4">
        <v>93.35</v>
      </c>
      <c r="C336" s="4">
        <v>271</v>
      </c>
    </row>
    <row r="337" spans="1:3">
      <c r="A337" s="3" t="str">
        <f>"202312301205"</f>
        <v>202312301205</v>
      </c>
      <c r="B337" s="4">
        <v>95.5</v>
      </c>
      <c r="C337" s="4">
        <v>239</v>
      </c>
    </row>
    <row r="338" spans="1:3">
      <c r="A338" s="3" t="str">
        <f>"202312301206"</f>
        <v>202312301206</v>
      </c>
      <c r="B338" s="4">
        <v>88.45</v>
      </c>
      <c r="C338" s="4">
        <v>315</v>
      </c>
    </row>
    <row r="339" spans="1:3">
      <c r="A339" s="3" t="str">
        <f>"202312301207"</f>
        <v>202312301207</v>
      </c>
      <c r="B339" s="4">
        <v>96.6</v>
      </c>
      <c r="C339" s="4">
        <v>223</v>
      </c>
    </row>
    <row r="340" spans="1:3">
      <c r="A340" s="3" t="str">
        <f>"202312301208"</f>
        <v>202312301208</v>
      </c>
      <c r="B340" s="4">
        <v>97.6</v>
      </c>
      <c r="C340" s="4">
        <v>201</v>
      </c>
    </row>
    <row r="341" spans="1:3">
      <c r="A341" s="3" t="str">
        <f>"202312301209"</f>
        <v>202312301209</v>
      </c>
      <c r="B341" s="4">
        <v>0</v>
      </c>
      <c r="C341" s="4"/>
    </row>
    <row r="342" spans="1:3">
      <c r="A342" s="3" t="str">
        <f>"202312301210"</f>
        <v>202312301210</v>
      </c>
      <c r="B342" s="4">
        <v>107.15</v>
      </c>
      <c r="C342" s="4">
        <v>42</v>
      </c>
    </row>
    <row r="343" spans="1:3">
      <c r="A343" s="3" t="str">
        <f>"202312301211"</f>
        <v>202312301211</v>
      </c>
      <c r="B343" s="4">
        <v>0</v>
      </c>
      <c r="C343" s="4"/>
    </row>
    <row r="344" spans="1:3">
      <c r="A344" s="3" t="str">
        <f>"202312301212"</f>
        <v>202312301212</v>
      </c>
      <c r="B344" s="4">
        <v>101.05</v>
      </c>
      <c r="C344" s="4">
        <v>134</v>
      </c>
    </row>
    <row r="345" spans="1:3">
      <c r="A345" s="3" t="str">
        <f>"202312301213"</f>
        <v>202312301213</v>
      </c>
      <c r="B345" s="4">
        <v>95.65</v>
      </c>
      <c r="C345" s="4">
        <v>237</v>
      </c>
    </row>
    <row r="346" spans="1:3">
      <c r="A346" s="3" t="str">
        <f>"202312301214"</f>
        <v>202312301214</v>
      </c>
      <c r="B346" s="4">
        <v>115.5</v>
      </c>
      <c r="C346" s="4">
        <v>3</v>
      </c>
    </row>
    <row r="347" spans="1:3">
      <c r="A347" s="3" t="str">
        <f>"202312301215"</f>
        <v>202312301215</v>
      </c>
      <c r="B347" s="4">
        <v>93.65</v>
      </c>
      <c r="C347" s="4">
        <v>264</v>
      </c>
    </row>
    <row r="348" spans="1:3">
      <c r="A348" s="3" t="str">
        <f>"202312301216"</f>
        <v>202312301216</v>
      </c>
      <c r="B348" s="4">
        <v>0</v>
      </c>
      <c r="C348" s="4"/>
    </row>
    <row r="349" spans="1:3">
      <c r="A349" s="3" t="str">
        <f>"202312301217"</f>
        <v>202312301217</v>
      </c>
      <c r="B349" s="4">
        <v>94.7</v>
      </c>
      <c r="C349" s="4">
        <v>253</v>
      </c>
    </row>
    <row r="350" spans="1:3">
      <c r="A350" s="3" t="str">
        <f>"202312301218"</f>
        <v>202312301218</v>
      </c>
      <c r="B350" s="4">
        <v>101.85</v>
      </c>
      <c r="C350" s="4">
        <v>125</v>
      </c>
    </row>
    <row r="351" spans="1:3">
      <c r="A351" s="3" t="str">
        <f>"202312301219"</f>
        <v>202312301219</v>
      </c>
      <c r="B351" s="4">
        <v>85.9</v>
      </c>
      <c r="C351" s="4">
        <v>332</v>
      </c>
    </row>
    <row r="352" spans="1:3">
      <c r="A352" s="3" t="str">
        <f>"202312301220"</f>
        <v>202312301220</v>
      </c>
      <c r="B352" s="4">
        <v>87.05</v>
      </c>
      <c r="C352" s="4">
        <v>327</v>
      </c>
    </row>
    <row r="353" spans="1:3">
      <c r="A353" s="3" t="str">
        <f>"202312301221"</f>
        <v>202312301221</v>
      </c>
      <c r="B353" s="4">
        <v>99.45</v>
      </c>
      <c r="C353" s="4">
        <v>169</v>
      </c>
    </row>
    <row r="354" spans="1:3">
      <c r="A354" s="3" t="str">
        <f>"202312301222"</f>
        <v>202312301222</v>
      </c>
      <c r="B354" s="4">
        <v>97.95</v>
      </c>
      <c r="C354" s="4">
        <v>194</v>
      </c>
    </row>
    <row r="355" spans="1:3">
      <c r="A355" s="3" t="str">
        <f>"202312301223"</f>
        <v>202312301223</v>
      </c>
      <c r="B355" s="4">
        <v>0</v>
      </c>
      <c r="C355" s="4"/>
    </row>
    <row r="356" spans="1:3">
      <c r="A356" s="3" t="str">
        <f>"202312301224"</f>
        <v>202312301224</v>
      </c>
      <c r="B356" s="4">
        <v>88.05</v>
      </c>
      <c r="C356" s="4">
        <v>320</v>
      </c>
    </row>
    <row r="357" spans="1:3">
      <c r="A357" s="3" t="str">
        <f>"202312301225"</f>
        <v>202312301225</v>
      </c>
      <c r="B357" s="4">
        <v>95.8</v>
      </c>
      <c r="C357" s="4">
        <v>235</v>
      </c>
    </row>
    <row r="358" spans="1:3">
      <c r="A358" s="3" t="str">
        <f>"202312301226"</f>
        <v>202312301226</v>
      </c>
      <c r="B358" s="4">
        <v>86.7</v>
      </c>
      <c r="C358" s="4">
        <v>328</v>
      </c>
    </row>
    <row r="359" spans="1:3">
      <c r="A359" s="3" t="str">
        <f>"202312301227"</f>
        <v>202312301227</v>
      </c>
      <c r="B359" s="4">
        <v>105</v>
      </c>
      <c r="C359" s="4">
        <v>70</v>
      </c>
    </row>
    <row r="360" spans="1:3">
      <c r="A360" s="3" t="str">
        <f>"202312301228"</f>
        <v>202312301228</v>
      </c>
      <c r="B360" s="4">
        <v>105.55</v>
      </c>
      <c r="C360" s="4">
        <v>63</v>
      </c>
    </row>
    <row r="361" spans="1:3">
      <c r="A361" s="3" t="str">
        <f>"202312301229"</f>
        <v>202312301229</v>
      </c>
      <c r="B361" s="4">
        <v>109.15</v>
      </c>
      <c r="C361" s="4">
        <v>20</v>
      </c>
    </row>
    <row r="362" spans="1:3">
      <c r="A362" s="3" t="str">
        <f>"202312301230"</f>
        <v>202312301230</v>
      </c>
      <c r="B362" s="4">
        <v>104</v>
      </c>
      <c r="C362" s="4">
        <v>87</v>
      </c>
    </row>
    <row r="363" spans="1:3">
      <c r="A363" s="3" t="str">
        <f>"202312301301"</f>
        <v>202312301301</v>
      </c>
      <c r="B363" s="4">
        <v>107</v>
      </c>
      <c r="C363" s="4">
        <v>45</v>
      </c>
    </row>
    <row r="364" spans="1:3">
      <c r="A364" s="3" t="str">
        <f>"202312301302"</f>
        <v>202312301302</v>
      </c>
      <c r="B364" s="4">
        <v>98.4</v>
      </c>
      <c r="C364" s="4">
        <v>186</v>
      </c>
    </row>
    <row r="365" spans="1:3">
      <c r="A365" s="3" t="str">
        <f>"202312301303"</f>
        <v>202312301303</v>
      </c>
      <c r="B365" s="4">
        <v>93.45</v>
      </c>
      <c r="C365" s="4">
        <v>268</v>
      </c>
    </row>
    <row r="366" spans="1:3">
      <c r="A366" s="3" t="str">
        <f>"202312301304"</f>
        <v>202312301304</v>
      </c>
      <c r="B366" s="4">
        <v>103.85</v>
      </c>
      <c r="C366" s="4">
        <v>91</v>
      </c>
    </row>
    <row r="367" spans="1:3">
      <c r="A367" s="3" t="str">
        <f>"202312301305"</f>
        <v>202312301305</v>
      </c>
      <c r="B367" s="4">
        <v>111.05</v>
      </c>
      <c r="C367" s="4">
        <v>15</v>
      </c>
    </row>
    <row r="368" spans="1:3">
      <c r="A368" s="3" t="str">
        <f>"202312301306"</f>
        <v>202312301306</v>
      </c>
      <c r="B368" s="4">
        <v>103</v>
      </c>
      <c r="C368" s="4">
        <v>105</v>
      </c>
    </row>
    <row r="369" spans="1:3">
      <c r="A369" s="3" t="str">
        <f>"202312301307"</f>
        <v>202312301307</v>
      </c>
      <c r="B369" s="4">
        <v>96.1</v>
      </c>
      <c r="C369" s="4">
        <v>230</v>
      </c>
    </row>
    <row r="370" spans="1:3">
      <c r="A370" s="3" t="str">
        <f>"202312301308"</f>
        <v>202312301308</v>
      </c>
      <c r="B370" s="4">
        <v>63.2</v>
      </c>
      <c r="C370" s="4">
        <v>365</v>
      </c>
    </row>
    <row r="371" spans="1:3">
      <c r="A371" s="3" t="str">
        <f>"202312301309"</f>
        <v>202312301309</v>
      </c>
      <c r="B371" s="4">
        <v>93.4</v>
      </c>
      <c r="C371" s="4">
        <v>269</v>
      </c>
    </row>
    <row r="372" spans="1:3">
      <c r="A372" s="3" t="str">
        <f>"202312301310"</f>
        <v>202312301310</v>
      </c>
      <c r="B372" s="4">
        <v>99.8</v>
      </c>
      <c r="C372" s="4">
        <v>159</v>
      </c>
    </row>
    <row r="373" spans="1:3">
      <c r="A373" s="3" t="str">
        <f>"202312301311"</f>
        <v>202312301311</v>
      </c>
      <c r="B373" s="4">
        <v>93.75</v>
      </c>
      <c r="C373" s="4">
        <v>262</v>
      </c>
    </row>
    <row r="374" spans="1:3">
      <c r="A374" s="3" t="str">
        <f>"202312301312"</f>
        <v>202312301312</v>
      </c>
      <c r="B374" s="4">
        <v>0</v>
      </c>
      <c r="C374" s="4"/>
    </row>
    <row r="375" spans="1:3">
      <c r="A375" s="3" t="str">
        <f>"202312301313"</f>
        <v>202312301313</v>
      </c>
      <c r="B375" s="4">
        <v>0</v>
      </c>
      <c r="C375" s="4"/>
    </row>
    <row r="376" spans="1:3">
      <c r="A376" s="3" t="str">
        <f>"202312301314"</f>
        <v>202312301314</v>
      </c>
      <c r="B376" s="4">
        <v>82.8</v>
      </c>
      <c r="C376" s="4">
        <v>349</v>
      </c>
    </row>
    <row r="377" spans="1:3">
      <c r="A377" s="3" t="str">
        <f>"202312301315"</f>
        <v>202312301315</v>
      </c>
      <c r="B377" s="4">
        <v>103.25</v>
      </c>
      <c r="C377" s="4">
        <v>102</v>
      </c>
    </row>
    <row r="378" spans="1:3">
      <c r="A378" s="3" t="str">
        <f>"202312301316"</f>
        <v>202312301316</v>
      </c>
      <c r="B378" s="4">
        <v>105.05</v>
      </c>
      <c r="C378" s="4">
        <v>69</v>
      </c>
    </row>
    <row r="379" spans="1:3">
      <c r="A379" s="3" t="str">
        <f>"202312301317"</f>
        <v>202312301317</v>
      </c>
      <c r="B379" s="4">
        <v>0</v>
      </c>
      <c r="C379" s="4"/>
    </row>
    <row r="380" spans="1:3">
      <c r="A380" s="3" t="str">
        <f>"202312301318"</f>
        <v>202312301318</v>
      </c>
      <c r="B380" s="4">
        <v>105.7</v>
      </c>
      <c r="C380" s="4">
        <v>60</v>
      </c>
    </row>
    <row r="381" spans="1:3">
      <c r="A381" s="3" t="str">
        <f>"202312301319"</f>
        <v>202312301319</v>
      </c>
      <c r="B381" s="4">
        <v>96.05</v>
      </c>
      <c r="C381" s="4">
        <v>232</v>
      </c>
    </row>
    <row r="382" spans="1:3">
      <c r="A382" s="3" t="str">
        <f>"202312301320"</f>
        <v>202312301320</v>
      </c>
      <c r="B382" s="4">
        <v>114.15</v>
      </c>
      <c r="C382" s="4">
        <v>5</v>
      </c>
    </row>
    <row r="383" spans="1:3">
      <c r="A383" s="3" t="str">
        <f>"202312301321"</f>
        <v>202312301321</v>
      </c>
      <c r="B383" s="4">
        <v>102.9</v>
      </c>
      <c r="C383" s="4">
        <v>108</v>
      </c>
    </row>
    <row r="384" spans="1:3">
      <c r="A384" s="3" t="str">
        <f>"202312301322"</f>
        <v>202312301322</v>
      </c>
      <c r="B384" s="4">
        <v>100.45</v>
      </c>
      <c r="C384" s="4">
        <v>147</v>
      </c>
    </row>
    <row r="385" spans="1:3">
      <c r="A385" s="3" t="str">
        <f>"202312301323"</f>
        <v>202312301323</v>
      </c>
      <c r="B385" s="4">
        <v>105.9</v>
      </c>
      <c r="C385" s="4">
        <v>58</v>
      </c>
    </row>
    <row r="386" spans="1:3">
      <c r="A386" s="3" t="str">
        <f>"202312301324"</f>
        <v>202312301324</v>
      </c>
      <c r="B386" s="4">
        <v>102.95</v>
      </c>
      <c r="C386" s="4">
        <v>107</v>
      </c>
    </row>
    <row r="387" spans="1:3">
      <c r="A387" s="3" t="str">
        <f>"202312301325"</f>
        <v>202312301325</v>
      </c>
      <c r="B387" s="4">
        <v>0</v>
      </c>
      <c r="C387" s="4"/>
    </row>
    <row r="388" spans="1:3">
      <c r="A388" s="3" t="str">
        <f>"202312301326"</f>
        <v>202312301326</v>
      </c>
      <c r="B388" s="4">
        <v>97.2</v>
      </c>
      <c r="C388" s="4">
        <v>209</v>
      </c>
    </row>
    <row r="389" spans="1:3">
      <c r="A389" s="3" t="str">
        <f>"202312301327"</f>
        <v>202312301327</v>
      </c>
      <c r="B389" s="4">
        <v>100.6</v>
      </c>
      <c r="C389" s="4">
        <v>145</v>
      </c>
    </row>
    <row r="390" spans="1:3">
      <c r="A390" s="3" t="str">
        <f>"202312301328"</f>
        <v>202312301328</v>
      </c>
      <c r="B390" s="4">
        <v>92.25</v>
      </c>
      <c r="C390" s="4">
        <v>283</v>
      </c>
    </row>
    <row r="391" spans="1:3">
      <c r="A391" s="3" t="str">
        <f>"202312301329"</f>
        <v>202312301329</v>
      </c>
      <c r="B391" s="4">
        <v>110.5</v>
      </c>
      <c r="C391" s="4">
        <v>18</v>
      </c>
    </row>
    <row r="392" spans="1:3">
      <c r="A392" s="3" t="str">
        <f>"202312301330"</f>
        <v>202312301330</v>
      </c>
      <c r="B392" s="4">
        <v>93</v>
      </c>
      <c r="C392" s="4">
        <v>279</v>
      </c>
    </row>
    <row r="393" spans="1:3">
      <c r="A393" s="3" t="str">
        <f>"202312301401"</f>
        <v>202312301401</v>
      </c>
      <c r="B393" s="4">
        <v>97.95</v>
      </c>
      <c r="C393" s="4">
        <v>194</v>
      </c>
    </row>
    <row r="394" spans="1:3">
      <c r="A394" s="3" t="str">
        <f>"202312301402"</f>
        <v>202312301402</v>
      </c>
      <c r="B394" s="4">
        <v>91.15</v>
      </c>
      <c r="C394" s="4">
        <v>291</v>
      </c>
    </row>
    <row r="395" spans="1:3">
      <c r="A395" s="3" t="str">
        <f>"202312301403"</f>
        <v>202312301403</v>
      </c>
      <c r="B395" s="4">
        <v>87.5</v>
      </c>
      <c r="C395" s="4">
        <v>325</v>
      </c>
    </row>
    <row r="396" spans="1:3">
      <c r="A396" s="3" t="str">
        <f>"202312301404"</f>
        <v>202312301404</v>
      </c>
      <c r="B396" s="4">
        <v>103.55</v>
      </c>
      <c r="C396" s="4">
        <v>95</v>
      </c>
    </row>
    <row r="397" spans="1:3">
      <c r="A397" s="3" t="str">
        <f>"202312301405"</f>
        <v>202312301405</v>
      </c>
      <c r="B397" s="4">
        <v>103.35</v>
      </c>
      <c r="C397" s="4">
        <v>100</v>
      </c>
    </row>
    <row r="398" spans="1:3">
      <c r="A398" s="3" t="str">
        <f>"202312301406"</f>
        <v>202312301406</v>
      </c>
      <c r="B398" s="4">
        <v>94.9</v>
      </c>
      <c r="C398" s="4">
        <v>247</v>
      </c>
    </row>
    <row r="399" spans="1:3">
      <c r="A399" s="3" t="str">
        <f>"202312301407"</f>
        <v>202312301407</v>
      </c>
      <c r="B399" s="4">
        <v>88.75</v>
      </c>
      <c r="C399" s="4">
        <v>312</v>
      </c>
    </row>
    <row r="400" spans="1:3">
      <c r="A400" s="3" t="str">
        <f>"202312301408"</f>
        <v>202312301408</v>
      </c>
      <c r="B400" s="4">
        <v>97.35</v>
      </c>
      <c r="C400" s="4">
        <v>205</v>
      </c>
    </row>
    <row r="401" spans="1:3">
      <c r="A401" s="3" t="str">
        <f>"202312301409"</f>
        <v>202312301409</v>
      </c>
      <c r="B401" s="4">
        <v>101.05</v>
      </c>
      <c r="C401" s="4">
        <v>134</v>
      </c>
    </row>
    <row r="402" spans="1:3">
      <c r="A402" s="3" t="str">
        <f>"202312301410"</f>
        <v>202312301410</v>
      </c>
      <c r="B402" s="4">
        <v>89.05</v>
      </c>
      <c r="C402" s="4">
        <v>309</v>
      </c>
    </row>
    <row r="403" spans="1:3">
      <c r="A403" s="3" t="str">
        <f>"202312301411"</f>
        <v>202312301411</v>
      </c>
      <c r="B403" s="4">
        <v>99</v>
      </c>
      <c r="C403" s="4">
        <v>177</v>
      </c>
    </row>
    <row r="404" spans="1:3">
      <c r="A404" s="3" t="str">
        <f>"202312301412"</f>
        <v>202312301412</v>
      </c>
      <c r="B404" s="4">
        <v>0</v>
      </c>
      <c r="C404" s="4"/>
    </row>
    <row r="405" spans="1:3">
      <c r="A405" s="3" t="str">
        <f>"202312301413"</f>
        <v>202312301413</v>
      </c>
      <c r="B405" s="4">
        <v>97.85</v>
      </c>
      <c r="C405" s="4">
        <v>196</v>
      </c>
    </row>
    <row r="406" spans="1:3">
      <c r="A406" s="3" t="str">
        <f>"202312301414"</f>
        <v>202312301414</v>
      </c>
      <c r="B406" s="4">
        <v>94.9</v>
      </c>
      <c r="C406" s="4">
        <v>247</v>
      </c>
    </row>
    <row r="407" spans="1:3">
      <c r="A407" s="3" t="str">
        <f>"202312301415"</f>
        <v>202312301415</v>
      </c>
      <c r="B407" s="4">
        <v>105.15</v>
      </c>
      <c r="C407" s="4">
        <v>68</v>
      </c>
    </row>
    <row r="408" spans="1:3">
      <c r="A408" s="3" t="str">
        <f>"202312301416"</f>
        <v>202312301416</v>
      </c>
      <c r="B408" s="4">
        <v>99.15</v>
      </c>
      <c r="C408" s="4">
        <v>173</v>
      </c>
    </row>
    <row r="409" spans="1:3">
      <c r="A409" s="3" t="str">
        <f>"202312301417"</f>
        <v>202312301417</v>
      </c>
      <c r="B409" s="4">
        <v>0</v>
      </c>
      <c r="C409" s="4"/>
    </row>
    <row r="410" spans="1:3">
      <c r="A410" s="3" t="str">
        <f>"202312301418"</f>
        <v>202312301418</v>
      </c>
      <c r="B410" s="4">
        <v>106.4</v>
      </c>
      <c r="C410" s="4">
        <v>48</v>
      </c>
    </row>
    <row r="411" spans="1:3">
      <c r="A411" s="3" t="str">
        <f>"202312301419"</f>
        <v>202312301419</v>
      </c>
      <c r="B411" s="4">
        <v>95.25</v>
      </c>
      <c r="C411" s="4">
        <v>243</v>
      </c>
    </row>
    <row r="412" spans="1:3">
      <c r="A412" s="3" t="str">
        <f>"202312301420"</f>
        <v>202312301420</v>
      </c>
      <c r="B412" s="4">
        <v>88.35</v>
      </c>
      <c r="C412" s="4">
        <v>316</v>
      </c>
    </row>
    <row r="413" spans="1:3">
      <c r="A413" s="3" t="str">
        <f>"202312301421"</f>
        <v>202312301421</v>
      </c>
      <c r="B413" s="4">
        <v>97.2</v>
      </c>
      <c r="C413" s="4">
        <v>209</v>
      </c>
    </row>
    <row r="414" spans="1:3">
      <c r="A414" s="3" t="str">
        <f>"202312301422"</f>
        <v>202312301422</v>
      </c>
      <c r="B414" s="4">
        <v>95.6</v>
      </c>
      <c r="C414" s="4">
        <v>238</v>
      </c>
    </row>
    <row r="415" spans="1:3">
      <c r="A415" s="3" t="str">
        <f>"202312301423"</f>
        <v>202312301423</v>
      </c>
      <c r="B415" s="4">
        <v>0</v>
      </c>
      <c r="C415" s="4"/>
    </row>
    <row r="416" spans="1:3">
      <c r="A416" s="3" t="str">
        <f>"202312301424"</f>
        <v>202312301424</v>
      </c>
      <c r="B416" s="4">
        <v>109.75</v>
      </c>
      <c r="C416" s="4">
        <v>19</v>
      </c>
    </row>
    <row r="417" spans="1:3">
      <c r="A417" s="3" t="str">
        <f>"202312301425"</f>
        <v>202312301425</v>
      </c>
      <c r="B417" s="4">
        <v>104.45</v>
      </c>
      <c r="C417" s="4">
        <v>80</v>
      </c>
    </row>
    <row r="418" spans="1:3">
      <c r="A418" s="3" t="str">
        <f>"202312301426"</f>
        <v>202312301426</v>
      </c>
      <c r="B418" s="4">
        <v>0</v>
      </c>
      <c r="C418" s="4"/>
    </row>
    <row r="419" spans="1:3">
      <c r="A419" s="3" t="str">
        <f>"202312301427"</f>
        <v>202312301427</v>
      </c>
      <c r="B419" s="4">
        <v>106.15</v>
      </c>
      <c r="C419" s="4">
        <v>52</v>
      </c>
    </row>
    <row r="420" spans="1:3">
      <c r="A420" s="3" t="str">
        <f>"202312301428"</f>
        <v>202312301428</v>
      </c>
      <c r="B420" s="4">
        <v>91.2</v>
      </c>
      <c r="C420" s="4">
        <v>290</v>
      </c>
    </row>
    <row r="421" spans="1:3">
      <c r="A421" s="3" t="str">
        <f>"202312301429"</f>
        <v>202312301429</v>
      </c>
      <c r="B421" s="4">
        <v>0</v>
      </c>
      <c r="C421" s="4"/>
    </row>
    <row r="422" spans="1:3">
      <c r="A422" s="3" t="str">
        <f>"202312301430"</f>
        <v>202312301430</v>
      </c>
      <c r="B422" s="4">
        <v>90.1</v>
      </c>
      <c r="C422" s="4">
        <v>301</v>
      </c>
    </row>
    <row r="423" spans="1:3">
      <c r="A423" s="3" t="str">
        <f>"202312301501"</f>
        <v>202312301501</v>
      </c>
      <c r="B423" s="4">
        <v>105.35</v>
      </c>
      <c r="C423" s="4">
        <v>66</v>
      </c>
    </row>
    <row r="424" spans="1:3">
      <c r="A424" s="3" t="str">
        <f>"202312301502"</f>
        <v>202312301502</v>
      </c>
      <c r="B424" s="4">
        <v>105.6</v>
      </c>
      <c r="C424" s="4">
        <v>62</v>
      </c>
    </row>
    <row r="425" spans="1:3">
      <c r="A425" s="3" t="str">
        <f>"202312301503"</f>
        <v>202312301503</v>
      </c>
      <c r="B425" s="4">
        <v>104.55</v>
      </c>
      <c r="C425" s="4">
        <v>77</v>
      </c>
    </row>
    <row r="426" spans="1:3">
      <c r="A426" s="3" t="str">
        <f>"202312301504"</f>
        <v>202312301504</v>
      </c>
      <c r="B426" s="4">
        <v>88.3</v>
      </c>
      <c r="C426" s="4">
        <v>317</v>
      </c>
    </row>
    <row r="427" spans="1:3">
      <c r="A427" s="3" t="str">
        <f>"202312301505"</f>
        <v>202312301505</v>
      </c>
      <c r="B427" s="4">
        <v>98.25</v>
      </c>
      <c r="C427" s="4">
        <v>190</v>
      </c>
    </row>
    <row r="428" spans="1:3">
      <c r="A428" s="3" t="str">
        <f>"202312301506"</f>
        <v>202312301506</v>
      </c>
      <c r="B428" s="4">
        <v>98.3</v>
      </c>
      <c r="C428" s="4">
        <v>189</v>
      </c>
    </row>
    <row r="429" spans="1:3">
      <c r="A429" s="3" t="str">
        <f>"202312301507"</f>
        <v>202312301507</v>
      </c>
      <c r="B429" s="4">
        <v>93.8</v>
      </c>
      <c r="C429" s="4">
        <v>260</v>
      </c>
    </row>
    <row r="430" spans="1:3">
      <c r="A430" s="3" t="str">
        <f>"202312301508"</f>
        <v>202312301508</v>
      </c>
      <c r="B430" s="4">
        <v>0</v>
      </c>
      <c r="C430" s="4"/>
    </row>
    <row r="431" spans="1:3">
      <c r="A431" s="3" t="str">
        <f>"202312301509"</f>
        <v>202312301509</v>
      </c>
      <c r="B431" s="4">
        <v>91.45</v>
      </c>
      <c r="C431" s="4">
        <v>287</v>
      </c>
    </row>
    <row r="432" spans="1:3">
      <c r="A432" s="3" t="str">
        <f>"202312301510"</f>
        <v>202312301510</v>
      </c>
      <c r="B432" s="4">
        <v>107.15</v>
      </c>
      <c r="C432" s="4">
        <v>42</v>
      </c>
    </row>
    <row r="433" spans="1:3">
      <c r="A433" s="3" t="str">
        <f>"202312301511"</f>
        <v>202312301511</v>
      </c>
      <c r="B433" s="4">
        <v>115.75</v>
      </c>
      <c r="C433" s="4">
        <v>2</v>
      </c>
    </row>
    <row r="434" spans="1:3">
      <c r="A434" s="3" t="str">
        <f>"202312301512"</f>
        <v>202312301512</v>
      </c>
      <c r="B434" s="4">
        <v>0</v>
      </c>
      <c r="C434" s="4"/>
    </row>
    <row r="435" spans="1:3">
      <c r="A435" s="3" t="str">
        <f>"202312301513"</f>
        <v>202312301513</v>
      </c>
      <c r="B435" s="4">
        <v>96.75</v>
      </c>
      <c r="C435" s="4">
        <v>220</v>
      </c>
    </row>
    <row r="436" spans="1:3">
      <c r="A436" s="3" t="str">
        <f>"202312301514"</f>
        <v>202312301514</v>
      </c>
      <c r="B436" s="4">
        <v>93.65</v>
      </c>
      <c r="C436" s="4">
        <v>264</v>
      </c>
    </row>
    <row r="437" spans="1:3">
      <c r="A437" s="3" t="str">
        <f>"202312301515"</f>
        <v>202312301515</v>
      </c>
      <c r="B437" s="4">
        <v>102.75</v>
      </c>
      <c r="C437" s="4">
        <v>109</v>
      </c>
    </row>
    <row r="438" spans="1:3">
      <c r="A438" s="3" t="str">
        <f>"202312301516"</f>
        <v>202312301516</v>
      </c>
      <c r="B438" s="4">
        <v>0</v>
      </c>
      <c r="C438" s="4"/>
    </row>
    <row r="439" spans="1:3">
      <c r="A439" s="3" t="str">
        <f>"202312301517"</f>
        <v>202312301517</v>
      </c>
      <c r="B439" s="4">
        <v>103.4</v>
      </c>
      <c r="C439" s="4">
        <v>99</v>
      </c>
    </row>
    <row r="440" spans="1:3">
      <c r="A440" s="3" t="str">
        <f>"202312301518"</f>
        <v>202312301518</v>
      </c>
      <c r="B440" s="4">
        <v>0</v>
      </c>
      <c r="C440" s="4"/>
    </row>
    <row r="441" spans="1:3">
      <c r="A441" s="3" t="str">
        <f>"202312301519"</f>
        <v>202312301519</v>
      </c>
      <c r="B441" s="4">
        <v>0</v>
      </c>
      <c r="C441" s="4"/>
    </row>
    <row r="442" spans="1:3">
      <c r="A442" s="3" t="str">
        <f>"202312301520"</f>
        <v>202312301520</v>
      </c>
      <c r="B442" s="4">
        <v>99.3</v>
      </c>
      <c r="C442" s="4">
        <v>172</v>
      </c>
    </row>
    <row r="443" spans="1:3">
      <c r="A443" s="3" t="str">
        <f>"202312301521"</f>
        <v>202312301521</v>
      </c>
      <c r="B443" s="4">
        <v>111.35</v>
      </c>
      <c r="C443" s="4">
        <v>13</v>
      </c>
    </row>
    <row r="444" spans="1:3">
      <c r="A444" s="3" t="str">
        <f>"202312301522"</f>
        <v>202312301522</v>
      </c>
      <c r="B444" s="4">
        <v>0</v>
      </c>
      <c r="C444" s="4"/>
    </row>
    <row r="445" spans="1:3">
      <c r="A445" s="3" t="str">
        <f>"202312301523"</f>
        <v>202312301523</v>
      </c>
      <c r="B445" s="4">
        <v>103.1</v>
      </c>
      <c r="C445" s="4">
        <v>103</v>
      </c>
    </row>
    <row r="446" spans="1:3">
      <c r="A446" s="3" t="str">
        <f>"202312301524"</f>
        <v>202312301524</v>
      </c>
      <c r="B446" s="4">
        <v>104.9</v>
      </c>
      <c r="C446" s="4">
        <v>71</v>
      </c>
    </row>
    <row r="447" spans="1:3">
      <c r="A447" s="3" t="str">
        <f>"202312301525"</f>
        <v>202312301525</v>
      </c>
      <c r="B447" s="4">
        <v>104.25</v>
      </c>
      <c r="C447" s="4">
        <v>82</v>
      </c>
    </row>
    <row r="448" spans="1:3">
      <c r="A448" s="3" t="str">
        <f>"202312301526"</f>
        <v>202312301526</v>
      </c>
      <c r="B448" s="4">
        <v>100.25</v>
      </c>
      <c r="C448" s="4">
        <v>150</v>
      </c>
    </row>
    <row r="449" spans="1:3">
      <c r="A449" s="3" t="str">
        <f>"202312301527"</f>
        <v>202312301527</v>
      </c>
      <c r="B449" s="4">
        <v>0</v>
      </c>
      <c r="C449" s="4"/>
    </row>
    <row r="450" spans="1:3">
      <c r="A450" s="3" t="str">
        <f>"202312301528"</f>
        <v>202312301528</v>
      </c>
      <c r="B450" s="4">
        <v>97.3</v>
      </c>
      <c r="C450" s="4">
        <v>207</v>
      </c>
    </row>
    <row r="451" spans="1:3">
      <c r="A451" s="3" t="str">
        <f>"202312301529"</f>
        <v>202312301529</v>
      </c>
      <c r="B451" s="4">
        <v>0</v>
      </c>
      <c r="C451" s="4"/>
    </row>
    <row r="452" spans="1:3">
      <c r="A452" s="3" t="str">
        <f>"202312301530"</f>
        <v>202312301530</v>
      </c>
      <c r="B452" s="4">
        <v>99.95</v>
      </c>
      <c r="C452" s="4">
        <v>155</v>
      </c>
    </row>
    <row r="453" spans="1:3">
      <c r="A453" s="3" t="str">
        <f>"202312301601"</f>
        <v>202312301601</v>
      </c>
      <c r="B453" s="4">
        <v>84.2</v>
      </c>
      <c r="C453" s="4">
        <v>341</v>
      </c>
    </row>
    <row r="454" spans="1:3">
      <c r="A454" s="3" t="str">
        <f>"202312301602"</f>
        <v>202312301602</v>
      </c>
      <c r="B454" s="4">
        <v>108.25</v>
      </c>
      <c r="C454" s="4">
        <v>31</v>
      </c>
    </row>
    <row r="455" spans="1:3">
      <c r="A455" s="3" t="str">
        <f>"202312301603"</f>
        <v>202312301603</v>
      </c>
      <c r="B455" s="4">
        <v>98.35</v>
      </c>
      <c r="C455" s="4">
        <v>187</v>
      </c>
    </row>
    <row r="456" spans="1:3">
      <c r="A456" s="3" t="str">
        <f>"202312301604"</f>
        <v>202312301604</v>
      </c>
      <c r="B456" s="4">
        <v>104.65</v>
      </c>
      <c r="C456" s="4">
        <v>75</v>
      </c>
    </row>
    <row r="457" spans="1:3">
      <c r="A457" s="3" t="str">
        <f>"202312301605"</f>
        <v>202312301605</v>
      </c>
      <c r="B457" s="4">
        <v>93.3</v>
      </c>
      <c r="C457" s="4">
        <v>272</v>
      </c>
    </row>
    <row r="458" spans="1:3">
      <c r="A458" s="3" t="str">
        <f>"202312301606"</f>
        <v>202312301606</v>
      </c>
      <c r="B458" s="4">
        <v>97.85</v>
      </c>
      <c r="C458" s="4">
        <v>196</v>
      </c>
    </row>
    <row r="459" spans="1:3">
      <c r="A459" s="3" t="str">
        <f>"202312301607"</f>
        <v>202312301607</v>
      </c>
      <c r="B459" s="4">
        <v>108.95</v>
      </c>
      <c r="C459" s="4">
        <v>24</v>
      </c>
    </row>
    <row r="460" spans="1:3">
      <c r="A460" s="3" t="str">
        <f>"202312301608"</f>
        <v>202312301608</v>
      </c>
      <c r="B460" s="4">
        <v>93.4</v>
      </c>
      <c r="C460" s="4">
        <v>269</v>
      </c>
    </row>
    <row r="461" spans="1:3">
      <c r="A461" s="3" t="str">
        <f>"202312301609"</f>
        <v>202312301609</v>
      </c>
      <c r="B461" s="4">
        <v>103.7</v>
      </c>
      <c r="C461" s="4">
        <v>92</v>
      </c>
    </row>
    <row r="462" spans="1:3">
      <c r="A462" s="3" t="str">
        <f>"202312301610"</f>
        <v>202312301610</v>
      </c>
      <c r="B462" s="4">
        <v>104.7</v>
      </c>
      <c r="C462" s="4">
        <v>73</v>
      </c>
    </row>
    <row r="463" spans="1:3">
      <c r="A463" s="3" t="str">
        <f>"202312301611"</f>
        <v>202312301611</v>
      </c>
      <c r="B463" s="4">
        <v>106.3</v>
      </c>
      <c r="C463" s="4">
        <v>49</v>
      </c>
    </row>
    <row r="464" spans="1:3">
      <c r="A464" s="3" t="str">
        <f>"202312301612"</f>
        <v>202312301612</v>
      </c>
      <c r="B464" s="4">
        <v>92.5</v>
      </c>
      <c r="C464" s="4">
        <v>281</v>
      </c>
    </row>
    <row r="465" spans="1:3">
      <c r="A465" s="3" t="str">
        <f>"202312301613"</f>
        <v>202312301613</v>
      </c>
      <c r="B465" s="4">
        <v>0</v>
      </c>
      <c r="C465" s="4"/>
    </row>
    <row r="466" spans="1:3">
      <c r="A466" s="3" t="str">
        <f>"202312301614"</f>
        <v>202312301614</v>
      </c>
      <c r="B466" s="4">
        <v>103.05</v>
      </c>
      <c r="C466" s="4">
        <v>104</v>
      </c>
    </row>
    <row r="467" spans="1:3">
      <c r="A467" s="3" t="str">
        <f>"202312301615"</f>
        <v>202312301615</v>
      </c>
      <c r="B467" s="4">
        <v>96.8</v>
      </c>
      <c r="C467" s="4">
        <v>218</v>
      </c>
    </row>
    <row r="468" spans="1:3">
      <c r="A468" s="3" t="str">
        <f>"202312301616"</f>
        <v>202312301616</v>
      </c>
      <c r="B468" s="4">
        <v>0</v>
      </c>
      <c r="C468" s="4"/>
    </row>
    <row r="469" spans="1:3">
      <c r="A469" s="3" t="str">
        <f>"202312301617"</f>
        <v>202312301617</v>
      </c>
      <c r="B469" s="4">
        <v>87.35</v>
      </c>
      <c r="C469" s="4">
        <v>326</v>
      </c>
    </row>
    <row r="470" spans="1:3">
      <c r="A470" s="3" t="str">
        <f>"202312301618"</f>
        <v>202312301618</v>
      </c>
      <c r="B470" s="4">
        <v>96.65</v>
      </c>
      <c r="C470" s="4">
        <v>221</v>
      </c>
    </row>
    <row r="471" spans="1:3">
      <c r="A471" s="3" t="str">
        <f>"202312301619"</f>
        <v>202312301619</v>
      </c>
      <c r="B471" s="4">
        <v>0</v>
      </c>
      <c r="C471" s="4"/>
    </row>
    <row r="472" spans="1:3">
      <c r="A472" s="3" t="str">
        <f>"202312301620"</f>
        <v>202312301620</v>
      </c>
      <c r="B472" s="4">
        <v>0</v>
      </c>
      <c r="C472" s="4"/>
    </row>
    <row r="473" spans="1:3">
      <c r="A473" s="3" t="str">
        <f>"202312301621"</f>
        <v>202312301621</v>
      </c>
      <c r="B473" s="4">
        <v>0</v>
      </c>
      <c r="C473" s="4"/>
    </row>
    <row r="474" spans="1:3">
      <c r="A474" s="3" t="str">
        <f>"202312301622"</f>
        <v>202312301622</v>
      </c>
      <c r="B474" s="4">
        <v>0</v>
      </c>
      <c r="C474" s="4"/>
    </row>
    <row r="475" spans="1:3">
      <c r="A475" s="3" t="str">
        <f>"202312301623"</f>
        <v>202312301623</v>
      </c>
      <c r="B475" s="4">
        <v>108.3</v>
      </c>
      <c r="C475" s="4">
        <v>30</v>
      </c>
    </row>
    <row r="476" spans="1:3">
      <c r="A476" s="3" t="str">
        <f>"202312301624"</f>
        <v>202312301624</v>
      </c>
      <c r="B476" s="4">
        <v>103.3</v>
      </c>
      <c r="C476" s="4">
        <v>101</v>
      </c>
    </row>
    <row r="477" spans="1:3">
      <c r="A477" s="3" t="str">
        <f>"202312301625"</f>
        <v>202312301625</v>
      </c>
      <c r="B477" s="4">
        <v>100.65</v>
      </c>
      <c r="C477" s="4">
        <v>143</v>
      </c>
    </row>
    <row r="478" spans="1:3">
      <c r="A478" s="3" t="str">
        <f>"202312301626"</f>
        <v>202312301626</v>
      </c>
      <c r="B478" s="4">
        <v>99.75</v>
      </c>
      <c r="C478" s="4">
        <v>162</v>
      </c>
    </row>
    <row r="479" spans="1:3">
      <c r="A479" s="3" t="str">
        <f>"202312301627"</f>
        <v>202312301627</v>
      </c>
      <c r="B479" s="4">
        <v>99.85</v>
      </c>
      <c r="C479" s="4">
        <v>157</v>
      </c>
    </row>
    <row r="480" spans="1:3">
      <c r="A480" s="3" t="str">
        <f>"202312301628"</f>
        <v>202312301628</v>
      </c>
      <c r="B480" s="4">
        <v>91.15</v>
      </c>
      <c r="C480" s="4">
        <v>291</v>
      </c>
    </row>
    <row r="481" spans="1:3">
      <c r="A481" s="3" t="str">
        <f>"202312301629"</f>
        <v>202312301629</v>
      </c>
      <c r="B481" s="4">
        <v>0</v>
      </c>
      <c r="C481" s="4"/>
    </row>
    <row r="482" spans="1:3">
      <c r="A482" s="3" t="str">
        <f>"202312301630"</f>
        <v>202312301630</v>
      </c>
      <c r="B482" s="4">
        <v>105.5</v>
      </c>
      <c r="C482" s="4">
        <v>64</v>
      </c>
    </row>
    <row r="483" spans="1:3">
      <c r="A483" s="3" t="str">
        <f>"202312301701"</f>
        <v>202312301701</v>
      </c>
      <c r="B483" s="4">
        <v>104.05</v>
      </c>
      <c r="C483" s="4">
        <v>86</v>
      </c>
    </row>
    <row r="484" spans="1:3">
      <c r="A484" s="3" t="str">
        <f>"202312301702"</f>
        <v>202312301702</v>
      </c>
      <c r="B484" s="4">
        <v>111.7</v>
      </c>
      <c r="C484" s="4">
        <v>10</v>
      </c>
    </row>
    <row r="485" spans="1:3">
      <c r="A485" s="3" t="str">
        <f>"202312301703"</f>
        <v>202312301703</v>
      </c>
      <c r="B485" s="4">
        <v>110.55</v>
      </c>
      <c r="C485" s="4">
        <v>17</v>
      </c>
    </row>
    <row r="486" spans="1:3">
      <c r="A486" s="3" t="str">
        <f>"202312301704"</f>
        <v>202312301704</v>
      </c>
      <c r="B486" s="4">
        <v>98.5</v>
      </c>
      <c r="C486" s="4">
        <v>184</v>
      </c>
    </row>
    <row r="487" spans="1:3">
      <c r="A487" s="3" t="str">
        <f>"202312301705"</f>
        <v>202312301705</v>
      </c>
      <c r="B487" s="4">
        <v>98.55</v>
      </c>
      <c r="C487" s="4">
        <v>181</v>
      </c>
    </row>
    <row r="488" spans="1:3">
      <c r="A488" s="3" t="str">
        <f>"202312301706"</f>
        <v>202312301706</v>
      </c>
      <c r="B488" s="4">
        <v>0</v>
      </c>
      <c r="C488" s="4"/>
    </row>
    <row r="489" spans="1:3">
      <c r="A489" s="3" t="str">
        <f>"202312301707"</f>
        <v>202312301707</v>
      </c>
      <c r="B489" s="4">
        <v>0</v>
      </c>
      <c r="C489" s="4"/>
    </row>
    <row r="490" spans="1:3">
      <c r="A490" s="3" t="str">
        <f>"202312301708"</f>
        <v>202312301708</v>
      </c>
      <c r="B490" s="4">
        <v>93.2</v>
      </c>
      <c r="C490" s="4">
        <v>275</v>
      </c>
    </row>
    <row r="491" spans="1:3">
      <c r="A491" s="3" t="str">
        <f>"202312301709"</f>
        <v>202312301709</v>
      </c>
      <c r="B491" s="4">
        <v>94.85</v>
      </c>
      <c r="C491" s="4">
        <v>250</v>
      </c>
    </row>
    <row r="492" spans="1:3">
      <c r="A492" s="3" t="str">
        <f>"202312301710"</f>
        <v>202312301710</v>
      </c>
      <c r="B492" s="4">
        <v>103.6</v>
      </c>
      <c r="C492" s="4">
        <v>94</v>
      </c>
    </row>
    <row r="493" spans="1:3">
      <c r="A493" s="3" t="str">
        <f>"202312301711"</f>
        <v>202312301711</v>
      </c>
      <c r="B493" s="4">
        <v>83.1</v>
      </c>
      <c r="C493" s="4">
        <v>346</v>
      </c>
    </row>
    <row r="494" spans="1:3">
      <c r="A494" s="3" t="str">
        <f>"202312301712"</f>
        <v>202312301712</v>
      </c>
      <c r="B494" s="4">
        <v>85.75</v>
      </c>
      <c r="C494" s="4">
        <v>334</v>
      </c>
    </row>
    <row r="495" spans="1:3">
      <c r="A495" s="3" t="str">
        <f>"202312301713"</f>
        <v>202312301713</v>
      </c>
      <c r="B495" s="4">
        <v>89.75</v>
      </c>
      <c r="C495" s="4">
        <v>304</v>
      </c>
    </row>
    <row r="496" spans="1:3">
      <c r="A496" s="3" t="str">
        <f>"202312301714"</f>
        <v>202312301714</v>
      </c>
      <c r="B496" s="4">
        <v>100.65</v>
      </c>
      <c r="C496" s="4">
        <v>143</v>
      </c>
    </row>
    <row r="497" spans="1:3">
      <c r="A497" s="3" t="str">
        <f>"202312301715"</f>
        <v>202312301715</v>
      </c>
      <c r="B497" s="4">
        <v>95.15</v>
      </c>
      <c r="C497" s="4">
        <v>244</v>
      </c>
    </row>
    <row r="498" spans="1:3">
      <c r="A498" s="3" t="str">
        <f>"202312301716"</f>
        <v>202312301716</v>
      </c>
      <c r="B498" s="4">
        <v>98.9</v>
      </c>
      <c r="C498" s="4">
        <v>179</v>
      </c>
    </row>
    <row r="499" spans="1:3">
      <c r="A499" s="3" t="str">
        <f>"202312301717"</f>
        <v>202312301717</v>
      </c>
      <c r="B499" s="4">
        <v>0</v>
      </c>
      <c r="C499" s="4"/>
    </row>
    <row r="500" spans="1:3">
      <c r="A500" s="3" t="str">
        <f>"202312301718"</f>
        <v>202312301718</v>
      </c>
      <c r="B500" s="4">
        <v>0</v>
      </c>
      <c r="C500" s="4"/>
    </row>
    <row r="501" spans="1:3">
      <c r="A501" s="3" t="str">
        <f>"202312301719"</f>
        <v>202312301719</v>
      </c>
      <c r="B501" s="4">
        <v>103.45</v>
      </c>
      <c r="C501" s="4">
        <v>97</v>
      </c>
    </row>
    <row r="502" spans="1:3">
      <c r="A502" s="3" t="str">
        <f>"202312301720"</f>
        <v>202312301720</v>
      </c>
      <c r="B502" s="4">
        <v>109.15</v>
      </c>
      <c r="C502" s="4">
        <v>20</v>
      </c>
    </row>
    <row r="503" spans="1:3">
      <c r="A503" s="3" t="str">
        <f>"202312301721"</f>
        <v>202312301721</v>
      </c>
      <c r="B503" s="4">
        <v>101.2</v>
      </c>
      <c r="C503" s="4">
        <v>130</v>
      </c>
    </row>
    <row r="504" spans="1:3">
      <c r="A504" s="3" t="str">
        <f>"202312301722"</f>
        <v>202312301722</v>
      </c>
      <c r="B504" s="4">
        <v>107.2</v>
      </c>
      <c r="C504" s="4">
        <v>41</v>
      </c>
    </row>
    <row r="505" spans="1:3">
      <c r="A505" s="3" t="str">
        <f>"202312301723"</f>
        <v>202312301723</v>
      </c>
      <c r="B505" s="4">
        <v>73.55</v>
      </c>
      <c r="C505" s="4">
        <v>361</v>
      </c>
    </row>
    <row r="506" spans="1:3">
      <c r="A506" s="3" t="str">
        <f>"202312301724"</f>
        <v>202312301724</v>
      </c>
      <c r="B506" s="4">
        <v>97.55</v>
      </c>
      <c r="C506" s="4">
        <v>202</v>
      </c>
    </row>
    <row r="507" spans="1:3">
      <c r="A507" s="3" t="str">
        <f>"202312301725"</f>
        <v>202312301725</v>
      </c>
      <c r="B507" s="4">
        <v>95</v>
      </c>
      <c r="C507" s="4">
        <v>246</v>
      </c>
    </row>
    <row r="508" spans="1:3">
      <c r="A508" s="3" t="str">
        <f>"202312301726"</f>
        <v>202312301726</v>
      </c>
      <c r="B508" s="4">
        <v>100.25</v>
      </c>
      <c r="C508" s="4">
        <v>150</v>
      </c>
    </row>
    <row r="509" spans="1:3">
      <c r="A509" s="3" t="str">
        <f>"202312301727"</f>
        <v>202312301727</v>
      </c>
      <c r="B509" s="4">
        <v>107.75</v>
      </c>
      <c r="C509" s="4">
        <v>34</v>
      </c>
    </row>
    <row r="510" spans="1:3">
      <c r="A510" s="3" t="str">
        <f>"202312301728"</f>
        <v>202312301728</v>
      </c>
      <c r="B510" s="4">
        <v>100.75</v>
      </c>
      <c r="C510" s="4">
        <v>140</v>
      </c>
    </row>
    <row r="511" spans="1:3">
      <c r="A511" s="3" t="str">
        <f>"202312301729"</f>
        <v>202312301729</v>
      </c>
      <c r="B511" s="4">
        <v>0</v>
      </c>
      <c r="C511" s="4"/>
    </row>
    <row r="512" spans="1:3">
      <c r="A512" s="3" t="str">
        <f>"202312301730"</f>
        <v>202312301730</v>
      </c>
      <c r="B512" s="4">
        <v>105.25</v>
      </c>
      <c r="C512" s="4">
        <v>67</v>
      </c>
    </row>
    <row r="513" spans="1:3">
      <c r="A513" s="3" t="str">
        <f>"202312301801"</f>
        <v>202312301801</v>
      </c>
      <c r="B513" s="4">
        <v>108.1</v>
      </c>
      <c r="C513" s="4">
        <v>33</v>
      </c>
    </row>
    <row r="514" spans="1:3">
      <c r="A514" s="3" t="str">
        <f>"202312301802"</f>
        <v>202312301802</v>
      </c>
      <c r="B514" s="4">
        <v>106.7</v>
      </c>
      <c r="C514" s="4">
        <v>46</v>
      </c>
    </row>
    <row r="515" spans="1:3">
      <c r="A515" s="3" t="str">
        <f>"202312301803"</f>
        <v>202312301803</v>
      </c>
      <c r="B515" s="4">
        <v>102.1</v>
      </c>
      <c r="C515" s="4">
        <v>120</v>
      </c>
    </row>
    <row r="516" spans="1:3">
      <c r="A516" s="3" t="str">
        <f>"202312301804"</f>
        <v>202312301804</v>
      </c>
      <c r="B516" s="4">
        <v>109.15</v>
      </c>
      <c r="C516" s="4">
        <v>20</v>
      </c>
    </row>
    <row r="517" spans="1:3">
      <c r="A517" s="3" t="str">
        <f>"202312301805"</f>
        <v>202312301805</v>
      </c>
      <c r="B517" s="4">
        <v>116.45</v>
      </c>
      <c r="C517" s="4">
        <v>1</v>
      </c>
    </row>
    <row r="518" spans="1:3">
      <c r="A518" s="3" t="str">
        <f>"202312301806"</f>
        <v>202312301806</v>
      </c>
      <c r="B518" s="4">
        <v>99.35</v>
      </c>
      <c r="C518" s="4">
        <v>171</v>
      </c>
    </row>
    <row r="519" spans="1:3">
      <c r="A519" s="3" t="str">
        <f>"202312301807"</f>
        <v>202312301807</v>
      </c>
      <c r="B519" s="4">
        <v>96.8</v>
      </c>
      <c r="C519" s="4">
        <v>218</v>
      </c>
    </row>
    <row r="520" spans="1:3">
      <c r="A520" s="3" t="str">
        <f>"202312301808"</f>
        <v>202312301808</v>
      </c>
      <c r="B520" s="4">
        <v>86</v>
      </c>
      <c r="C520" s="4">
        <v>331</v>
      </c>
    </row>
    <row r="521" spans="1:3">
      <c r="A521" s="3" t="str">
        <f>"202312301809"</f>
        <v>202312301809</v>
      </c>
      <c r="B521" s="4">
        <v>98.15</v>
      </c>
      <c r="C521" s="4">
        <v>191</v>
      </c>
    </row>
    <row r="522" spans="1:3">
      <c r="A522" s="3" t="str">
        <f>"202312301810"</f>
        <v>202312301810</v>
      </c>
      <c r="B522" s="4">
        <v>97.05</v>
      </c>
      <c r="C522" s="4">
        <v>214</v>
      </c>
    </row>
    <row r="523" spans="1:3">
      <c r="A523" s="3" t="str">
        <f>"202312301811"</f>
        <v>202312301811</v>
      </c>
      <c r="B523" s="4">
        <v>105.4</v>
      </c>
      <c r="C523" s="4">
        <v>65</v>
      </c>
    </row>
    <row r="524" spans="1:3">
      <c r="A524" s="3" t="str">
        <f>"202312301812"</f>
        <v>202312301812</v>
      </c>
      <c r="B524" s="4">
        <v>110.8</v>
      </c>
      <c r="C524" s="4">
        <v>16</v>
      </c>
    </row>
    <row r="525" spans="1:3">
      <c r="A525" s="3" t="str">
        <f>"202312301813"</f>
        <v>202312301813</v>
      </c>
      <c r="B525" s="4">
        <v>108.7</v>
      </c>
      <c r="C525" s="4">
        <v>28</v>
      </c>
    </row>
    <row r="526" spans="1:3">
      <c r="A526" s="3" t="str">
        <f>"202312301814"</f>
        <v>202312301814</v>
      </c>
      <c r="B526" s="4">
        <v>0</v>
      </c>
      <c r="C526" s="4"/>
    </row>
    <row r="527" spans="1:3">
      <c r="A527" s="3" t="str">
        <f>"202312301815"</f>
        <v>202312301815</v>
      </c>
      <c r="B527" s="4">
        <v>98.35</v>
      </c>
      <c r="C527" s="4">
        <v>187</v>
      </c>
    </row>
    <row r="528" spans="1:3">
      <c r="A528" s="3" t="str">
        <f>"202312301816"</f>
        <v>202312301816</v>
      </c>
      <c r="B528" s="4">
        <v>103.9</v>
      </c>
      <c r="C528" s="4">
        <v>88</v>
      </c>
    </row>
    <row r="529" spans="1:3">
      <c r="A529" s="3" t="str">
        <f>"202312301817"</f>
        <v>202312301817</v>
      </c>
      <c r="B529" s="4">
        <v>90</v>
      </c>
      <c r="C529" s="4">
        <v>302</v>
      </c>
    </row>
    <row r="530" spans="1:3">
      <c r="A530" s="3" t="str">
        <f>"202312301818"</f>
        <v>202312301818</v>
      </c>
      <c r="B530" s="4">
        <v>86.6</v>
      </c>
      <c r="C530" s="4">
        <v>329</v>
      </c>
    </row>
    <row r="531" spans="1:3">
      <c r="A531" s="3" t="str">
        <f>"202312301819"</f>
        <v>202312301819</v>
      </c>
      <c r="B531" s="4">
        <v>101.25</v>
      </c>
      <c r="C531" s="4">
        <v>129</v>
      </c>
    </row>
    <row r="532" spans="1:3">
      <c r="A532" s="3" t="str">
        <f>"202312301820"</f>
        <v>202312301820</v>
      </c>
      <c r="B532" s="4">
        <v>96.15</v>
      </c>
      <c r="C532" s="4">
        <v>228</v>
      </c>
    </row>
    <row r="533" spans="1:3">
      <c r="A533" s="3" t="str">
        <f>"202312301821"</f>
        <v>202312301821</v>
      </c>
      <c r="B533" s="4">
        <v>90.55</v>
      </c>
      <c r="C533" s="4">
        <v>298</v>
      </c>
    </row>
    <row r="534" spans="1:3">
      <c r="A534" s="3" t="str">
        <f>"202312301822"</f>
        <v>202312301822</v>
      </c>
      <c r="B534" s="4">
        <v>94.25</v>
      </c>
      <c r="C534" s="4">
        <v>256</v>
      </c>
    </row>
    <row r="535" spans="1:3">
      <c r="A535" s="3" t="str">
        <f>"202312301823"</f>
        <v>202312301823</v>
      </c>
      <c r="B535" s="4">
        <v>103.5</v>
      </c>
      <c r="C535" s="4">
        <v>96</v>
      </c>
    </row>
    <row r="536" spans="1:3">
      <c r="A536" s="3" t="str">
        <f>"202312301824"</f>
        <v>202312301824</v>
      </c>
      <c r="B536" s="4">
        <v>100.85</v>
      </c>
      <c r="C536" s="4">
        <v>138</v>
      </c>
    </row>
    <row r="537" spans="1:3">
      <c r="A537" s="3" t="str">
        <f>"202312301825"</f>
        <v>202312301825</v>
      </c>
      <c r="B537" s="4">
        <v>108.25</v>
      </c>
      <c r="C537" s="4">
        <v>31</v>
      </c>
    </row>
    <row r="538" spans="1:3">
      <c r="A538" s="3" t="str">
        <f>"202312301826"</f>
        <v>202312301826</v>
      </c>
      <c r="B538" s="4">
        <v>0</v>
      </c>
      <c r="C538" s="4"/>
    </row>
    <row r="539" spans="1:3">
      <c r="A539" s="3" t="str">
        <f>"202312301827"</f>
        <v>202312301827</v>
      </c>
      <c r="B539" s="4">
        <v>85.8</v>
      </c>
      <c r="C539" s="4">
        <v>333</v>
      </c>
    </row>
    <row r="540" spans="1:3">
      <c r="A540" s="3" t="str">
        <f>"202312301828"</f>
        <v>202312301828</v>
      </c>
      <c r="B540" s="4">
        <v>89.7</v>
      </c>
      <c r="C540" s="4">
        <v>306</v>
      </c>
    </row>
    <row r="541" spans="1:3">
      <c r="A541" s="3" t="str">
        <f>"202312301829"</f>
        <v>202312301829</v>
      </c>
      <c r="B541" s="4">
        <v>100.7</v>
      </c>
      <c r="C541" s="4">
        <v>142</v>
      </c>
    </row>
    <row r="542" spans="1:3">
      <c r="A542" s="3" t="str">
        <f>"202312301830"</f>
        <v>202312301830</v>
      </c>
      <c r="B542" s="4">
        <v>100.05</v>
      </c>
      <c r="C542" s="4">
        <v>153</v>
      </c>
    </row>
    <row r="543" spans="1:3">
      <c r="A543" s="3" t="str">
        <f>"202312301901"</f>
        <v>202312301901</v>
      </c>
      <c r="B543" s="4">
        <v>93.8</v>
      </c>
      <c r="C543" s="4">
        <v>260</v>
      </c>
    </row>
    <row r="544" spans="1:3">
      <c r="A544" s="3" t="str">
        <f>"202312301902"</f>
        <v>202312301902</v>
      </c>
      <c r="B544" s="4">
        <v>91.4</v>
      </c>
      <c r="C544" s="4">
        <v>288</v>
      </c>
    </row>
    <row r="545" spans="1:3">
      <c r="A545" s="3" t="str">
        <f>"202312301903"</f>
        <v>202312301903</v>
      </c>
      <c r="B545" s="4">
        <v>0</v>
      </c>
      <c r="C545" s="4"/>
    </row>
    <row r="546" spans="1:3">
      <c r="A546" s="3" t="str">
        <f>"202312301904"</f>
        <v>202312301904</v>
      </c>
      <c r="B546" s="4">
        <v>106.3</v>
      </c>
      <c r="C546" s="4">
        <v>49</v>
      </c>
    </row>
    <row r="547" spans="1:3">
      <c r="A547" s="3" t="str">
        <f>"202312301905"</f>
        <v>202312301905</v>
      </c>
      <c r="B547" s="4">
        <v>93.6</v>
      </c>
      <c r="C547" s="4">
        <v>266</v>
      </c>
    </row>
    <row r="548" spans="1:3">
      <c r="A548" s="3" t="str">
        <f>"202312301906"</f>
        <v>202312301906</v>
      </c>
      <c r="B548" s="4">
        <v>100.05</v>
      </c>
      <c r="C548" s="4">
        <v>153</v>
      </c>
    </row>
    <row r="549" spans="1:3">
      <c r="A549" s="3" t="str">
        <f>"202312301907"</f>
        <v>202312301907</v>
      </c>
      <c r="B549" s="4">
        <v>96</v>
      </c>
      <c r="C549" s="4">
        <v>234</v>
      </c>
    </row>
    <row r="550" spans="1:3">
      <c r="A550" s="3" t="str">
        <f>"202312301908"</f>
        <v>202312301908</v>
      </c>
      <c r="B550" s="4">
        <v>85.65</v>
      </c>
      <c r="C550" s="4">
        <v>337</v>
      </c>
    </row>
    <row r="551" spans="1:3">
      <c r="A551" s="3" t="str">
        <f>"202312301909"</f>
        <v>202312301909</v>
      </c>
      <c r="B551" s="4">
        <v>89.05</v>
      </c>
      <c r="C551" s="4">
        <v>309</v>
      </c>
    </row>
    <row r="552" spans="1:3">
      <c r="A552" s="3" t="str">
        <f>"202312301910"</f>
        <v>202312301910</v>
      </c>
      <c r="B552" s="4">
        <v>102.1</v>
      </c>
      <c r="C552" s="4">
        <v>120</v>
      </c>
    </row>
    <row r="553" spans="1:3">
      <c r="A553" s="3" t="str">
        <f>"202312301911"</f>
        <v>202312301911</v>
      </c>
      <c r="B553" s="4">
        <v>0</v>
      </c>
      <c r="C553" s="4"/>
    </row>
    <row r="554" spans="1:3">
      <c r="A554" s="3" t="str">
        <f>"202312301912"</f>
        <v>202312301912</v>
      </c>
      <c r="B554" s="4">
        <v>93.9</v>
      </c>
      <c r="C554" s="4">
        <v>258</v>
      </c>
    </row>
    <row r="555" spans="1:3">
      <c r="A555" s="3" t="str">
        <f>"202312301913"</f>
        <v>202312301913</v>
      </c>
      <c r="B555" s="4">
        <v>102.1</v>
      </c>
      <c r="C555" s="4">
        <v>120</v>
      </c>
    </row>
    <row r="556" spans="1:3">
      <c r="A556" s="3" t="str">
        <f>"202312301914"</f>
        <v>202312301914</v>
      </c>
      <c r="B556" s="4">
        <v>93.15</v>
      </c>
      <c r="C556" s="4">
        <v>276</v>
      </c>
    </row>
    <row r="557" spans="1:3">
      <c r="A557" s="3" t="str">
        <f>"202312301915"</f>
        <v>202312301915</v>
      </c>
      <c r="B557" s="4">
        <v>105.7</v>
      </c>
      <c r="C557" s="4">
        <v>60</v>
      </c>
    </row>
    <row r="558" spans="1:3">
      <c r="A558" s="3" t="str">
        <f>"202312301916"</f>
        <v>202312301916</v>
      </c>
      <c r="B558" s="4">
        <v>0</v>
      </c>
      <c r="C558" s="4"/>
    </row>
    <row r="559" spans="1:3">
      <c r="A559" s="3" t="str">
        <f>"202312301917"</f>
        <v>202312301917</v>
      </c>
      <c r="B559" s="4">
        <v>0</v>
      </c>
      <c r="C559" s="4"/>
    </row>
    <row r="560" spans="1:3">
      <c r="A560" s="3" t="str">
        <f>"202312301918"</f>
        <v>202312301918</v>
      </c>
      <c r="B560" s="4">
        <v>112.6</v>
      </c>
      <c r="C560" s="4">
        <v>8</v>
      </c>
    </row>
    <row r="561" spans="1:3">
      <c r="A561" s="3" t="str">
        <f>"202312301919"</f>
        <v>202312301919</v>
      </c>
      <c r="B561" s="4">
        <v>0</v>
      </c>
      <c r="C561" s="4"/>
    </row>
    <row r="562" spans="1:3">
      <c r="A562" s="3" t="str">
        <f>"202312301920"</f>
        <v>202312301920</v>
      </c>
      <c r="B562" s="4">
        <v>104.2</v>
      </c>
      <c r="C562" s="4">
        <v>83</v>
      </c>
    </row>
    <row r="563" spans="1:3">
      <c r="A563" s="3" t="str">
        <f>"202312301921"</f>
        <v>202312301921</v>
      </c>
      <c r="B563" s="4">
        <v>104.5</v>
      </c>
      <c r="C563" s="4">
        <v>79</v>
      </c>
    </row>
    <row r="564" spans="1:3">
      <c r="A564" s="3" t="str">
        <f>"202312301922"</f>
        <v>202312301922</v>
      </c>
      <c r="B564" s="4">
        <v>95.35</v>
      </c>
      <c r="C564" s="4">
        <v>241</v>
      </c>
    </row>
    <row r="565" spans="1:3">
      <c r="A565" s="3" t="str">
        <f>"202312301923"</f>
        <v>202312301923</v>
      </c>
      <c r="B565" s="4">
        <v>89.8</v>
      </c>
      <c r="C565" s="4">
        <v>303</v>
      </c>
    </row>
    <row r="566" spans="1:3">
      <c r="A566" s="3" t="str">
        <f>"202312301924"</f>
        <v>202312301924</v>
      </c>
      <c r="B566" s="4">
        <v>85.7</v>
      </c>
      <c r="C566" s="4">
        <v>335</v>
      </c>
    </row>
    <row r="567" spans="1:3">
      <c r="A567" s="3" t="str">
        <f>"202312301925"</f>
        <v>202312301925</v>
      </c>
      <c r="B567" s="4">
        <v>90.7</v>
      </c>
      <c r="C567" s="4">
        <v>296</v>
      </c>
    </row>
    <row r="568" spans="1:3">
      <c r="A568" s="3" t="str">
        <f>"202312301926"</f>
        <v>202312301926</v>
      </c>
      <c r="B568" s="4">
        <v>101.45</v>
      </c>
      <c r="C568" s="4">
        <v>127</v>
      </c>
    </row>
    <row r="569" spans="1:3">
      <c r="A569" s="3" t="str">
        <f>"202312301927"</f>
        <v>202312301927</v>
      </c>
      <c r="B569" s="4">
        <v>100.3</v>
      </c>
      <c r="C569" s="4">
        <v>149</v>
      </c>
    </row>
    <row r="570" spans="1:3">
      <c r="A570" s="3" t="str">
        <f>"202312301928"</f>
        <v>202312301928</v>
      </c>
      <c r="B570" s="4">
        <v>108.9</v>
      </c>
      <c r="C570" s="4">
        <v>25</v>
      </c>
    </row>
    <row r="571" spans="1:3">
      <c r="A571" s="3" t="str">
        <f>"202312301929"</f>
        <v>202312301929</v>
      </c>
      <c r="B571" s="4">
        <v>103.9</v>
      </c>
      <c r="C571" s="4">
        <v>88</v>
      </c>
    </row>
    <row r="572" spans="1:3">
      <c r="A572" s="3" t="str">
        <f>"202312301930"</f>
        <v>202312301930</v>
      </c>
      <c r="B572" s="4">
        <v>112.9</v>
      </c>
      <c r="C572" s="4">
        <v>7</v>
      </c>
    </row>
    <row r="573" spans="1:3">
      <c r="A573" s="3" t="str">
        <f>"202312302001"</f>
        <v>202312302001</v>
      </c>
      <c r="B573" s="4">
        <v>0</v>
      </c>
      <c r="C573" s="4"/>
    </row>
    <row r="574" spans="1:3">
      <c r="A574" s="3" t="str">
        <f>"202312302002"</f>
        <v>202312302002</v>
      </c>
      <c r="B574" s="4">
        <v>104.2</v>
      </c>
      <c r="C574" s="4">
        <v>83</v>
      </c>
    </row>
    <row r="575" spans="1:3">
      <c r="A575" s="3" t="str">
        <f>"202312302003"</f>
        <v>202312302003</v>
      </c>
      <c r="B575" s="4">
        <v>99.5</v>
      </c>
      <c r="C575" s="4">
        <v>168</v>
      </c>
    </row>
    <row r="576" spans="1:3">
      <c r="A576" s="3" t="str">
        <f>"202312302004"</f>
        <v>202312302004</v>
      </c>
      <c r="B576" s="4">
        <v>111.65</v>
      </c>
      <c r="C576" s="4">
        <v>11</v>
      </c>
    </row>
    <row r="577" spans="1:3">
      <c r="A577" s="3" t="str">
        <f>"202312302005"</f>
        <v>202312302005</v>
      </c>
      <c r="B577" s="4">
        <v>101.75</v>
      </c>
      <c r="C577" s="4">
        <v>126</v>
      </c>
    </row>
    <row r="578" spans="1:3">
      <c r="A578" s="3" t="str">
        <f>"202312302006"</f>
        <v>202312302006</v>
      </c>
      <c r="B578" s="4">
        <v>102.25</v>
      </c>
      <c r="C578" s="4">
        <v>116</v>
      </c>
    </row>
    <row r="579" spans="1:3">
      <c r="A579" s="3" t="str">
        <f>"202312302007"</f>
        <v>202312302007</v>
      </c>
      <c r="B579" s="4">
        <v>93.6</v>
      </c>
      <c r="C579" s="4">
        <v>266</v>
      </c>
    </row>
    <row r="580" spans="1:3">
      <c r="A580" s="3" t="str">
        <f>"202312302008"</f>
        <v>202312302008</v>
      </c>
      <c r="B580" s="4">
        <v>85.2</v>
      </c>
      <c r="C580" s="4">
        <v>338</v>
      </c>
    </row>
    <row r="581" spans="1:3">
      <c r="A581" s="3" t="str">
        <f>"202312302009"</f>
        <v>202312302009</v>
      </c>
      <c r="B581" s="4">
        <v>84.85</v>
      </c>
      <c r="C581" s="4">
        <v>339</v>
      </c>
    </row>
    <row r="582" spans="1:3">
      <c r="A582" s="3" t="str">
        <f>"202312302010"</f>
        <v>202312302010</v>
      </c>
      <c r="B582" s="4">
        <v>0</v>
      </c>
      <c r="C582" s="4"/>
    </row>
    <row r="583" spans="1:3">
      <c r="A583" s="3" t="str">
        <f>"202312302011"</f>
        <v>202312302011</v>
      </c>
      <c r="B583" s="4">
        <v>103.45</v>
      </c>
      <c r="C583" s="4">
        <v>97</v>
      </c>
    </row>
    <row r="584" spans="1:3">
      <c r="A584" s="3" t="str">
        <f>"202312302012"</f>
        <v>202312302012</v>
      </c>
      <c r="B584" s="4">
        <v>98.55</v>
      </c>
      <c r="C584" s="4">
        <v>181</v>
      </c>
    </row>
    <row r="585" spans="1:3">
      <c r="A585" s="3" t="str">
        <f>"202312302013"</f>
        <v>202312302013</v>
      </c>
      <c r="B585" s="4">
        <v>88.9</v>
      </c>
      <c r="C585" s="4">
        <v>311</v>
      </c>
    </row>
    <row r="586" spans="1:3">
      <c r="A586" s="3" t="str">
        <f>"202312302014"</f>
        <v>202312302014</v>
      </c>
      <c r="B586" s="4">
        <v>0</v>
      </c>
      <c r="C586" s="4"/>
    </row>
    <row r="587" spans="1:3">
      <c r="A587" s="3" t="str">
        <f>"202312302015"</f>
        <v>202312302015</v>
      </c>
      <c r="B587" s="4">
        <v>96.05</v>
      </c>
      <c r="C587" s="4">
        <v>232</v>
      </c>
    </row>
    <row r="588" spans="1:3">
      <c r="A588" s="3" t="str">
        <f>"202312302016"</f>
        <v>202312302016</v>
      </c>
      <c r="B588" s="4">
        <v>82.95</v>
      </c>
      <c r="C588" s="4">
        <v>348</v>
      </c>
    </row>
    <row r="589" spans="1:3">
      <c r="A589" s="3" t="str">
        <f>"202312302017"</f>
        <v>202312302017</v>
      </c>
      <c r="B589" s="4">
        <v>98.95</v>
      </c>
      <c r="C589" s="4">
        <v>178</v>
      </c>
    </row>
    <row r="590" spans="1:3">
      <c r="A590" s="3" t="str">
        <f>"202312302018"</f>
        <v>202312302018</v>
      </c>
      <c r="B590" s="4">
        <v>0</v>
      </c>
      <c r="C590" s="4"/>
    </row>
    <row r="591" spans="1:3">
      <c r="A591" s="3" t="str">
        <f>"202312302019"</f>
        <v>202312302019</v>
      </c>
      <c r="B591" s="4">
        <v>102.5</v>
      </c>
      <c r="C591" s="4">
        <v>114</v>
      </c>
    </row>
    <row r="592" spans="1:3">
      <c r="A592" s="3" t="str">
        <f>"202312302020"</f>
        <v>202312302020</v>
      </c>
      <c r="B592" s="4">
        <v>0</v>
      </c>
      <c r="C592" s="4"/>
    </row>
    <row r="593" spans="1:3">
      <c r="A593" s="3" t="str">
        <f>"202312302021"</f>
        <v>202312302021</v>
      </c>
      <c r="B593" s="4">
        <v>101.05</v>
      </c>
      <c r="C593" s="4">
        <v>134</v>
      </c>
    </row>
    <row r="594" spans="1:3">
      <c r="A594" s="3" t="str">
        <f>"202312302022"</f>
        <v>202312302022</v>
      </c>
      <c r="B594" s="4">
        <v>73.65</v>
      </c>
      <c r="C594" s="4">
        <v>360</v>
      </c>
    </row>
    <row r="595" spans="1:3">
      <c r="A595" s="3" t="str">
        <f>"202312302023"</f>
        <v>202312302023</v>
      </c>
      <c r="B595" s="4">
        <v>104.65</v>
      </c>
      <c r="C595" s="4">
        <v>7</v>
      </c>
    </row>
    <row r="596" spans="1:3">
      <c r="A596" s="3" t="str">
        <f>"202312302024"</f>
        <v>202312302024</v>
      </c>
      <c r="B596" s="4">
        <v>94.4</v>
      </c>
      <c r="C596" s="4">
        <v>31</v>
      </c>
    </row>
    <row r="597" spans="1:3">
      <c r="A597" s="3" t="str">
        <f>"202312302025"</f>
        <v>202312302025</v>
      </c>
      <c r="B597" s="4">
        <v>102.85</v>
      </c>
      <c r="C597" s="4">
        <v>14</v>
      </c>
    </row>
    <row r="598" spans="1:3">
      <c r="A598" s="3" t="str">
        <f>"202312302026"</f>
        <v>202312302026</v>
      </c>
      <c r="B598" s="4">
        <v>0</v>
      </c>
      <c r="C598" s="4"/>
    </row>
    <row r="599" spans="1:3">
      <c r="A599" s="3" t="str">
        <f>"202312302027"</f>
        <v>202312302027</v>
      </c>
      <c r="B599" s="4">
        <v>93.45</v>
      </c>
      <c r="C599" s="4">
        <v>33</v>
      </c>
    </row>
    <row r="600" spans="1:3">
      <c r="A600" s="3" t="str">
        <f>"202312302028"</f>
        <v>202312302028</v>
      </c>
      <c r="B600" s="4">
        <v>83.65</v>
      </c>
      <c r="C600" s="4">
        <v>51</v>
      </c>
    </row>
    <row r="601" spans="1:3">
      <c r="A601" s="3" t="str">
        <f>"202312302029"</f>
        <v>202312302029</v>
      </c>
      <c r="B601" s="4">
        <v>93.9</v>
      </c>
      <c r="C601" s="4">
        <v>32</v>
      </c>
    </row>
    <row r="602" spans="1:3">
      <c r="A602" s="3" t="str">
        <f>"202312302030"</f>
        <v>202312302030</v>
      </c>
      <c r="B602" s="4">
        <v>90.95</v>
      </c>
      <c r="C602" s="4">
        <v>38</v>
      </c>
    </row>
    <row r="603" spans="1:3">
      <c r="A603" s="3" t="str">
        <f>"202312302101"</f>
        <v>202312302101</v>
      </c>
      <c r="B603" s="4">
        <v>100.95</v>
      </c>
      <c r="C603" s="4">
        <v>18</v>
      </c>
    </row>
    <row r="604" spans="1:3">
      <c r="A604" s="3" t="str">
        <f>"202312302102"</f>
        <v>202312302102</v>
      </c>
      <c r="B604" s="4">
        <v>84.85</v>
      </c>
      <c r="C604" s="4">
        <v>48</v>
      </c>
    </row>
    <row r="605" spans="1:3">
      <c r="A605" s="3" t="str">
        <f>"202312302103"</f>
        <v>202312302103</v>
      </c>
      <c r="B605" s="4">
        <v>0</v>
      </c>
      <c r="C605" s="4"/>
    </row>
    <row r="606" spans="1:3">
      <c r="A606" s="3" t="str">
        <f>"202312302104"</f>
        <v>202312302104</v>
      </c>
      <c r="B606" s="4">
        <v>103.15</v>
      </c>
      <c r="C606" s="4">
        <v>13</v>
      </c>
    </row>
    <row r="607" spans="1:3">
      <c r="A607" s="3" t="str">
        <f>"202312302105"</f>
        <v>202312302105</v>
      </c>
      <c r="B607" s="4">
        <v>0</v>
      </c>
      <c r="C607" s="4"/>
    </row>
    <row r="608" spans="1:3">
      <c r="A608" s="3" t="str">
        <f>"202312302106"</f>
        <v>202312302106</v>
      </c>
      <c r="B608" s="4">
        <v>100.35</v>
      </c>
      <c r="C608" s="4">
        <v>19</v>
      </c>
    </row>
    <row r="609" spans="1:3">
      <c r="A609" s="3" t="str">
        <f>"202312302107"</f>
        <v>202312302107</v>
      </c>
      <c r="B609" s="4">
        <v>96.8</v>
      </c>
      <c r="C609" s="4">
        <v>23</v>
      </c>
    </row>
    <row r="610" spans="1:3">
      <c r="A610" s="3" t="str">
        <f>"202312302108"</f>
        <v>202312302108</v>
      </c>
      <c r="B610" s="4">
        <v>101.05</v>
      </c>
      <c r="C610" s="4">
        <v>17</v>
      </c>
    </row>
    <row r="611" spans="1:3">
      <c r="A611" s="3" t="str">
        <f>"202312302109"</f>
        <v>202312302109</v>
      </c>
      <c r="B611" s="4">
        <v>96.55</v>
      </c>
      <c r="C611" s="4">
        <v>25</v>
      </c>
    </row>
    <row r="612" spans="1:3">
      <c r="A612" s="3" t="str">
        <f>"202312302110"</f>
        <v>202312302110</v>
      </c>
      <c r="B612" s="4">
        <v>101.1</v>
      </c>
      <c r="C612" s="4">
        <v>16</v>
      </c>
    </row>
    <row r="613" spans="1:3">
      <c r="A613" s="3" t="str">
        <f>"202312302111"</f>
        <v>202312302111</v>
      </c>
      <c r="B613" s="4">
        <v>98.55</v>
      </c>
      <c r="C613" s="4">
        <v>22</v>
      </c>
    </row>
    <row r="614" spans="1:3">
      <c r="A614" s="3" t="str">
        <f>"202312302112"</f>
        <v>202312302112</v>
      </c>
      <c r="B614" s="4">
        <v>92.6</v>
      </c>
      <c r="C614" s="4">
        <v>34</v>
      </c>
    </row>
    <row r="615" spans="1:3">
      <c r="A615" s="3" t="str">
        <f>"202312302113"</f>
        <v>202312302113</v>
      </c>
      <c r="B615" s="4">
        <v>86.05</v>
      </c>
      <c r="C615" s="4">
        <v>47</v>
      </c>
    </row>
    <row r="616" spans="1:3">
      <c r="A616" s="3" t="str">
        <f>"202312302114"</f>
        <v>202312302114</v>
      </c>
      <c r="B616" s="4">
        <v>0</v>
      </c>
      <c r="C616" s="4"/>
    </row>
    <row r="617" spans="1:3">
      <c r="A617" s="3" t="str">
        <f>"202312302115"</f>
        <v>202312302115</v>
      </c>
      <c r="B617" s="4">
        <v>103.3</v>
      </c>
      <c r="C617" s="4">
        <v>12</v>
      </c>
    </row>
    <row r="618" spans="1:3">
      <c r="A618" s="3" t="str">
        <f>"202312302116"</f>
        <v>202312302116</v>
      </c>
      <c r="B618" s="4">
        <v>107.65</v>
      </c>
      <c r="C618" s="4">
        <v>5</v>
      </c>
    </row>
    <row r="619" spans="1:3">
      <c r="A619" s="3" t="str">
        <f>"202312302117"</f>
        <v>202312302117</v>
      </c>
      <c r="B619" s="4">
        <v>0</v>
      </c>
      <c r="C619" s="4"/>
    </row>
    <row r="620" spans="1:3">
      <c r="A620" s="3" t="str">
        <f>"202312302118"</f>
        <v>202312302118</v>
      </c>
      <c r="B620" s="4">
        <v>81.7</v>
      </c>
      <c r="C620" s="4">
        <v>52</v>
      </c>
    </row>
    <row r="621" spans="1:3">
      <c r="A621" s="3" t="str">
        <f>"202312302119"</f>
        <v>202312302119</v>
      </c>
      <c r="B621" s="4">
        <v>89.85</v>
      </c>
      <c r="C621" s="4">
        <v>41</v>
      </c>
    </row>
    <row r="622" spans="1:3">
      <c r="A622" s="3" t="str">
        <f>"202312302120"</f>
        <v>202312302120</v>
      </c>
      <c r="B622" s="4">
        <v>98.8</v>
      </c>
      <c r="C622" s="4">
        <v>21</v>
      </c>
    </row>
    <row r="623" spans="1:3">
      <c r="A623" s="3" t="str">
        <f>"202312302121"</f>
        <v>202312302121</v>
      </c>
      <c r="B623" s="4">
        <v>89.3</v>
      </c>
      <c r="C623" s="4">
        <v>42</v>
      </c>
    </row>
    <row r="624" spans="1:3">
      <c r="A624" s="3" t="str">
        <f>"202312302122"</f>
        <v>202312302122</v>
      </c>
      <c r="B624" s="4">
        <v>0</v>
      </c>
      <c r="C624" s="4"/>
    </row>
    <row r="625" spans="1:3">
      <c r="A625" s="3" t="str">
        <f>"202312302123"</f>
        <v>202312302123</v>
      </c>
      <c r="B625" s="4">
        <v>0</v>
      </c>
      <c r="C625" s="4"/>
    </row>
    <row r="626" spans="1:3">
      <c r="A626" s="3" t="str">
        <f>"202312302124"</f>
        <v>202312302124</v>
      </c>
      <c r="B626" s="4">
        <v>103.5</v>
      </c>
      <c r="C626" s="4">
        <v>11</v>
      </c>
    </row>
    <row r="627" spans="1:3">
      <c r="A627" s="3" t="str">
        <f>"202312302125"</f>
        <v>202312302125</v>
      </c>
      <c r="B627" s="4">
        <v>105.4</v>
      </c>
      <c r="C627" s="4">
        <v>6</v>
      </c>
    </row>
    <row r="628" spans="1:3">
      <c r="A628" s="3" t="str">
        <f>"202312302126"</f>
        <v>202312302126</v>
      </c>
      <c r="B628" s="4">
        <v>104.2</v>
      </c>
      <c r="C628" s="4">
        <v>10</v>
      </c>
    </row>
    <row r="629" spans="1:3">
      <c r="A629" s="3" t="str">
        <f>"202312302127"</f>
        <v>202312302127</v>
      </c>
      <c r="B629" s="4">
        <v>70.2</v>
      </c>
      <c r="C629" s="4">
        <v>53</v>
      </c>
    </row>
    <row r="630" spans="1:3">
      <c r="A630" s="3" t="str">
        <f>"202312302128"</f>
        <v>202312302128</v>
      </c>
      <c r="B630" s="4">
        <v>91.2</v>
      </c>
      <c r="C630" s="4">
        <v>37</v>
      </c>
    </row>
    <row r="631" spans="1:3">
      <c r="A631" s="3" t="str">
        <f>"202312302129"</f>
        <v>202312302129</v>
      </c>
      <c r="B631" s="4">
        <v>0</v>
      </c>
      <c r="C631" s="4"/>
    </row>
    <row r="632" spans="1:3">
      <c r="A632" s="3" t="str">
        <f>"202312302130"</f>
        <v>202312302130</v>
      </c>
      <c r="B632" s="4">
        <v>87.75</v>
      </c>
      <c r="C632" s="4">
        <v>43</v>
      </c>
    </row>
    <row r="633" spans="1:3">
      <c r="A633" s="3" t="str">
        <f>"202312302201"</f>
        <v>202312302201</v>
      </c>
      <c r="B633" s="4">
        <v>0</v>
      </c>
      <c r="C633" s="4"/>
    </row>
    <row r="634" spans="1:3">
      <c r="A634" s="3" t="str">
        <f>"202312302202"</f>
        <v>202312302202</v>
      </c>
      <c r="B634" s="4">
        <v>0</v>
      </c>
      <c r="C634" s="4"/>
    </row>
    <row r="635" spans="1:3">
      <c r="A635" s="3" t="str">
        <f>"202312302203"</f>
        <v>202312302203</v>
      </c>
      <c r="B635" s="4">
        <v>87.6</v>
      </c>
      <c r="C635" s="4">
        <v>44</v>
      </c>
    </row>
    <row r="636" spans="1:3">
      <c r="A636" s="3" t="str">
        <f>"202312302204"</f>
        <v>202312302204</v>
      </c>
      <c r="B636" s="4">
        <v>104.65</v>
      </c>
      <c r="C636" s="4">
        <v>7</v>
      </c>
    </row>
    <row r="637" spans="1:3">
      <c r="A637" s="3" t="str">
        <f>"202312302205"</f>
        <v>202312302205</v>
      </c>
      <c r="B637" s="4">
        <v>83.9</v>
      </c>
      <c r="C637" s="4">
        <v>50</v>
      </c>
    </row>
    <row r="638" spans="1:3">
      <c r="A638" s="3" t="str">
        <f>"202312302206"</f>
        <v>202312302206</v>
      </c>
      <c r="B638" s="4">
        <v>104.4</v>
      </c>
      <c r="C638" s="4">
        <v>9</v>
      </c>
    </row>
    <row r="639" spans="1:3">
      <c r="A639" s="3" t="str">
        <f>"202312302207"</f>
        <v>202312302207</v>
      </c>
      <c r="B639" s="4">
        <v>90.4</v>
      </c>
      <c r="C639" s="4">
        <v>40</v>
      </c>
    </row>
    <row r="640" spans="1:3">
      <c r="A640" s="3" t="str">
        <f>"202312302208"</f>
        <v>202312302208</v>
      </c>
      <c r="B640" s="4">
        <v>92.5</v>
      </c>
      <c r="C640" s="4">
        <v>35</v>
      </c>
    </row>
    <row r="641" spans="1:3">
      <c r="A641" s="3" t="str">
        <f>"202312302209"</f>
        <v>202312302209</v>
      </c>
      <c r="B641" s="4">
        <v>0</v>
      </c>
      <c r="C641" s="4"/>
    </row>
    <row r="642" spans="1:3">
      <c r="A642" s="3" t="str">
        <f>"202312302210"</f>
        <v>202312302210</v>
      </c>
      <c r="B642" s="4">
        <v>109.9</v>
      </c>
      <c r="C642" s="4">
        <v>3</v>
      </c>
    </row>
    <row r="643" spans="1:3">
      <c r="A643" s="3" t="str">
        <f>"202312302211"</f>
        <v>202312302211</v>
      </c>
      <c r="B643" s="4">
        <v>101.6</v>
      </c>
      <c r="C643" s="4">
        <v>15</v>
      </c>
    </row>
    <row r="644" spans="1:3">
      <c r="A644" s="3" t="str">
        <f>"202312302212"</f>
        <v>202312302212</v>
      </c>
      <c r="B644" s="4">
        <v>110.8</v>
      </c>
      <c r="C644" s="4">
        <v>2</v>
      </c>
    </row>
    <row r="645" spans="1:3">
      <c r="A645" s="3" t="str">
        <f>"202312302213"</f>
        <v>202312302213</v>
      </c>
      <c r="B645" s="4">
        <v>0</v>
      </c>
      <c r="C645" s="4"/>
    </row>
    <row r="646" spans="1:3">
      <c r="A646" s="3" t="str">
        <f>"202312302214"</f>
        <v>202312302214</v>
      </c>
      <c r="B646" s="4">
        <v>0</v>
      </c>
      <c r="C646" s="4"/>
    </row>
    <row r="647" spans="1:3">
      <c r="A647" s="3" t="str">
        <f>"202312302215"</f>
        <v>202312302215</v>
      </c>
      <c r="B647" s="4">
        <v>95.4</v>
      </c>
      <c r="C647" s="4">
        <v>29</v>
      </c>
    </row>
    <row r="648" spans="1:3">
      <c r="A648" s="3" t="str">
        <f>"202312302216"</f>
        <v>202312302216</v>
      </c>
      <c r="B648" s="4">
        <v>95.1</v>
      </c>
      <c r="C648" s="4">
        <v>30</v>
      </c>
    </row>
    <row r="649" spans="1:3">
      <c r="A649" s="3" t="str">
        <f>"202312302217"</f>
        <v>202312302217</v>
      </c>
      <c r="B649" s="4">
        <v>109.2</v>
      </c>
      <c r="C649" s="4">
        <v>4</v>
      </c>
    </row>
    <row r="650" spans="1:3">
      <c r="A650" s="3" t="str">
        <f>"202312302218"</f>
        <v>202312302218</v>
      </c>
      <c r="B650" s="4">
        <v>99.8</v>
      </c>
      <c r="C650" s="4">
        <v>20</v>
      </c>
    </row>
    <row r="651" spans="1:3">
      <c r="A651" s="3" t="str">
        <f>"202312302219"</f>
        <v>202312302219</v>
      </c>
      <c r="B651" s="4">
        <v>111.75</v>
      </c>
      <c r="C651" s="4">
        <v>1</v>
      </c>
    </row>
    <row r="652" spans="1:3">
      <c r="A652" s="3" t="str">
        <f>"202312302220"</f>
        <v>202312302220</v>
      </c>
      <c r="B652" s="4">
        <v>84.45</v>
      </c>
      <c r="C652" s="4">
        <v>49</v>
      </c>
    </row>
    <row r="653" spans="1:3">
      <c r="A653" s="3" t="str">
        <f>"202312302221"</f>
        <v>202312302221</v>
      </c>
      <c r="B653" s="4">
        <v>91.45</v>
      </c>
      <c r="C653" s="4">
        <v>36</v>
      </c>
    </row>
    <row r="654" spans="1:3">
      <c r="A654" s="3" t="str">
        <f>"202312302222"</f>
        <v>202312302222</v>
      </c>
      <c r="B654" s="4">
        <v>0</v>
      </c>
      <c r="C654" s="4"/>
    </row>
    <row r="655" spans="1:3">
      <c r="A655" s="3" t="str">
        <f>"202312302223"</f>
        <v>202312302223</v>
      </c>
      <c r="B655" s="4">
        <v>0</v>
      </c>
      <c r="C655" s="4"/>
    </row>
    <row r="656" spans="1:3">
      <c r="A656" s="3" t="str">
        <f>"202312302224"</f>
        <v>202312302224</v>
      </c>
      <c r="B656" s="4">
        <v>95.85</v>
      </c>
      <c r="C656" s="4">
        <v>28</v>
      </c>
    </row>
    <row r="657" spans="1:3">
      <c r="A657" s="3" t="str">
        <f>"202312302225"</f>
        <v>202312302225</v>
      </c>
      <c r="B657" s="4">
        <v>0</v>
      </c>
      <c r="C657" s="4"/>
    </row>
    <row r="658" spans="1:3">
      <c r="A658" s="3" t="str">
        <f>"202312302226"</f>
        <v>202312302226</v>
      </c>
      <c r="B658" s="4">
        <v>86.5</v>
      </c>
      <c r="C658" s="4">
        <v>46</v>
      </c>
    </row>
    <row r="659" spans="1:3">
      <c r="A659" s="3" t="str">
        <f>"202312302227"</f>
        <v>202312302227</v>
      </c>
      <c r="B659" s="4">
        <v>0</v>
      </c>
      <c r="C659" s="4"/>
    </row>
    <row r="660" spans="1:3">
      <c r="A660" s="3" t="str">
        <f>"202312302228"</f>
        <v>202312302228</v>
      </c>
      <c r="B660" s="4">
        <v>96.6</v>
      </c>
      <c r="C660" s="4">
        <v>24</v>
      </c>
    </row>
    <row r="661" spans="1:3">
      <c r="A661" s="3" t="str">
        <f>"202312302229"</f>
        <v>202312302229</v>
      </c>
      <c r="B661" s="4">
        <v>90.8</v>
      </c>
      <c r="C661" s="4">
        <v>39</v>
      </c>
    </row>
    <row r="662" spans="1:3">
      <c r="A662" s="3" t="str">
        <f>"202312302230"</f>
        <v>202312302230</v>
      </c>
      <c r="B662" s="4">
        <v>0</v>
      </c>
      <c r="C662" s="4"/>
    </row>
    <row r="663" spans="1:3">
      <c r="A663" s="3" t="str">
        <f>"202312302301"</f>
        <v>202312302301</v>
      </c>
      <c r="B663" s="4">
        <v>96.2</v>
      </c>
      <c r="C663" s="4">
        <v>26</v>
      </c>
    </row>
    <row r="664" spans="1:3">
      <c r="A664" s="3" t="str">
        <f>"202312302302"</f>
        <v>202312302302</v>
      </c>
      <c r="B664" s="4">
        <v>0</v>
      </c>
      <c r="C664" s="4"/>
    </row>
    <row r="665" spans="1:3">
      <c r="A665" s="3" t="str">
        <f>"202312302303"</f>
        <v>202312302303</v>
      </c>
      <c r="B665" s="4">
        <v>0</v>
      </c>
      <c r="C665" s="4"/>
    </row>
    <row r="666" spans="1:3">
      <c r="A666" s="3" t="str">
        <f>"202312302304"</f>
        <v>202312302304</v>
      </c>
      <c r="B666" s="4">
        <v>96.15</v>
      </c>
      <c r="C666" s="4">
        <v>27</v>
      </c>
    </row>
    <row r="667" spans="1:3">
      <c r="A667" s="3" t="str">
        <f>"202312302305"</f>
        <v>202312302305</v>
      </c>
      <c r="B667" s="4">
        <v>87.35</v>
      </c>
      <c r="C667" s="4">
        <v>45</v>
      </c>
    </row>
    <row r="668" spans="1:3">
      <c r="A668" s="3" t="str">
        <f>"202312302306"</f>
        <v>202312302306</v>
      </c>
      <c r="B668" s="4">
        <v>101.35</v>
      </c>
      <c r="C668" s="4">
        <v>7</v>
      </c>
    </row>
    <row r="669" spans="1:3">
      <c r="A669" s="3" t="str">
        <f>"202312302307"</f>
        <v>202312302307</v>
      </c>
      <c r="B669" s="4">
        <v>100.05</v>
      </c>
      <c r="C669" s="4">
        <v>10</v>
      </c>
    </row>
    <row r="670" spans="1:3">
      <c r="A670" s="3" t="str">
        <f>"202312302308"</f>
        <v>202312302308</v>
      </c>
      <c r="B670" s="4">
        <v>89.7</v>
      </c>
      <c r="C670" s="4">
        <v>19</v>
      </c>
    </row>
    <row r="671" spans="1:3">
      <c r="A671" s="3" t="str">
        <f>"202312302309"</f>
        <v>202312302309</v>
      </c>
      <c r="B671" s="4">
        <v>97.8</v>
      </c>
      <c r="C671" s="4">
        <v>13</v>
      </c>
    </row>
    <row r="672" spans="1:3">
      <c r="A672" s="3" t="str">
        <f>"202312302310"</f>
        <v>202312302310</v>
      </c>
      <c r="B672" s="4">
        <v>106.6</v>
      </c>
      <c r="C672" s="4">
        <v>4</v>
      </c>
    </row>
    <row r="673" spans="1:3">
      <c r="A673" s="3" t="str">
        <f>"202312302311"</f>
        <v>202312302311</v>
      </c>
      <c r="B673" s="4">
        <v>102.8</v>
      </c>
      <c r="C673" s="4">
        <v>5</v>
      </c>
    </row>
    <row r="674" spans="1:3">
      <c r="A674" s="3" t="str">
        <f>"202312302312"</f>
        <v>202312302312</v>
      </c>
      <c r="B674" s="4">
        <v>93.15</v>
      </c>
      <c r="C674" s="4">
        <v>16</v>
      </c>
    </row>
    <row r="675" spans="1:3">
      <c r="A675" s="3" t="str">
        <f>"202312302313"</f>
        <v>202312302313</v>
      </c>
      <c r="B675" s="4">
        <v>107.6</v>
      </c>
      <c r="C675" s="4">
        <v>3</v>
      </c>
    </row>
    <row r="676" spans="1:3">
      <c r="A676" s="3" t="str">
        <f>"202312302314"</f>
        <v>202312302314</v>
      </c>
      <c r="B676" s="4">
        <v>88.45</v>
      </c>
      <c r="C676" s="4">
        <v>20</v>
      </c>
    </row>
    <row r="677" spans="1:3">
      <c r="A677" s="3" t="str">
        <f>"202312302315"</f>
        <v>202312302315</v>
      </c>
      <c r="B677" s="4">
        <v>0</v>
      </c>
      <c r="C677" s="4"/>
    </row>
    <row r="678" spans="1:3">
      <c r="A678" s="3" t="str">
        <f>"202312302316"</f>
        <v>202312302316</v>
      </c>
      <c r="B678" s="4">
        <v>94.6</v>
      </c>
      <c r="C678" s="4">
        <v>15</v>
      </c>
    </row>
    <row r="679" spans="1:3">
      <c r="A679" s="3" t="str">
        <f>"202312302317"</f>
        <v>202312302317</v>
      </c>
      <c r="B679" s="4">
        <v>69.7</v>
      </c>
      <c r="C679" s="4">
        <v>22</v>
      </c>
    </row>
    <row r="680" spans="1:3">
      <c r="A680" s="3" t="str">
        <f>"202312302318"</f>
        <v>202312302318</v>
      </c>
      <c r="B680" s="4">
        <v>100.2</v>
      </c>
      <c r="C680" s="4">
        <v>8</v>
      </c>
    </row>
    <row r="681" spans="1:3">
      <c r="A681" s="3" t="str">
        <f>"202312302319"</f>
        <v>202312302319</v>
      </c>
      <c r="B681" s="4">
        <v>0</v>
      </c>
      <c r="C681" s="4"/>
    </row>
    <row r="682" spans="1:3">
      <c r="A682" s="3" t="str">
        <f>"202312302320"</f>
        <v>202312302320</v>
      </c>
      <c r="B682" s="4">
        <v>0</v>
      </c>
      <c r="C682" s="4"/>
    </row>
    <row r="683" spans="1:3">
      <c r="A683" s="3" t="str">
        <f>"202312302321"</f>
        <v>202312302321</v>
      </c>
      <c r="B683" s="4">
        <v>0</v>
      </c>
      <c r="C683" s="4"/>
    </row>
    <row r="684" spans="1:3">
      <c r="A684" s="3" t="str">
        <f>"202312302322"</f>
        <v>202312302322</v>
      </c>
      <c r="B684" s="4">
        <v>84.05</v>
      </c>
      <c r="C684" s="4">
        <v>21</v>
      </c>
    </row>
    <row r="685" spans="1:3">
      <c r="A685" s="3" t="str">
        <f>"202312302323"</f>
        <v>202312302323</v>
      </c>
      <c r="B685" s="4">
        <v>0</v>
      </c>
      <c r="C685" s="4"/>
    </row>
    <row r="686" spans="1:3">
      <c r="A686" s="3" t="str">
        <f>"202312302324"</f>
        <v>202312302324</v>
      </c>
      <c r="B686" s="4">
        <v>108.45</v>
      </c>
      <c r="C686" s="4">
        <v>2</v>
      </c>
    </row>
    <row r="687" spans="1:3">
      <c r="A687" s="3" t="str">
        <f>"202312302325"</f>
        <v>202312302325</v>
      </c>
      <c r="B687" s="4">
        <v>90.2</v>
      </c>
      <c r="C687" s="4">
        <v>18</v>
      </c>
    </row>
    <row r="688" spans="1:3">
      <c r="A688" s="3" t="str">
        <f>"202312302326"</f>
        <v>202312302326</v>
      </c>
      <c r="B688" s="4">
        <v>0</v>
      </c>
      <c r="C688" s="4"/>
    </row>
    <row r="689" spans="1:3">
      <c r="A689" s="3" t="str">
        <f>"202312302327"</f>
        <v>202312302327</v>
      </c>
      <c r="B689" s="4">
        <v>109.15</v>
      </c>
      <c r="C689" s="4">
        <v>1</v>
      </c>
    </row>
    <row r="690" spans="1:3">
      <c r="A690" s="3" t="str">
        <f>"202312302328"</f>
        <v>202312302328</v>
      </c>
      <c r="B690" s="4">
        <v>96.85</v>
      </c>
      <c r="C690" s="4">
        <v>14</v>
      </c>
    </row>
    <row r="691" spans="1:3">
      <c r="A691" s="3" t="str">
        <f>"202312302329"</f>
        <v>202312302329</v>
      </c>
      <c r="B691" s="4">
        <v>98.15</v>
      </c>
      <c r="C691" s="4">
        <v>12</v>
      </c>
    </row>
    <row r="692" spans="1:3">
      <c r="A692" s="3" t="str">
        <f>"202312302330"</f>
        <v>202312302330</v>
      </c>
      <c r="B692" s="4">
        <v>92.1</v>
      </c>
      <c r="C692" s="4">
        <v>17</v>
      </c>
    </row>
    <row r="693" spans="1:3">
      <c r="A693" s="3" t="str">
        <f>"202312302401"</f>
        <v>202312302401</v>
      </c>
      <c r="B693" s="4">
        <v>98.75</v>
      </c>
      <c r="C693" s="4">
        <v>11</v>
      </c>
    </row>
    <row r="694" spans="1:3">
      <c r="A694" s="3" t="str">
        <f>"202312302402"</f>
        <v>202312302402</v>
      </c>
      <c r="B694" s="4">
        <v>0</v>
      </c>
      <c r="C694" s="4"/>
    </row>
    <row r="695" spans="1:3">
      <c r="A695" s="3" t="str">
        <f>"202312302403"</f>
        <v>202312302403</v>
      </c>
      <c r="B695" s="4">
        <v>0</v>
      </c>
      <c r="C695" s="4"/>
    </row>
    <row r="696" spans="1:3">
      <c r="A696" s="3" t="str">
        <f>"202312302404"</f>
        <v>202312302404</v>
      </c>
      <c r="B696" s="4">
        <v>102.35</v>
      </c>
      <c r="C696" s="4">
        <v>6</v>
      </c>
    </row>
    <row r="697" spans="1:3">
      <c r="A697" s="3" t="str">
        <f>"202312302405"</f>
        <v>202312302405</v>
      </c>
      <c r="B697" s="4">
        <v>100.1</v>
      </c>
      <c r="C697" s="4">
        <v>9</v>
      </c>
    </row>
    <row r="698" spans="1:3">
      <c r="A698" s="3" t="str">
        <f>"202312302406"</f>
        <v>202312302406</v>
      </c>
      <c r="B698" s="4">
        <v>0</v>
      </c>
      <c r="C698" s="4"/>
    </row>
    <row r="699" spans="1:3">
      <c r="A699" s="3" t="str">
        <f>"202312302407"</f>
        <v>202312302407</v>
      </c>
      <c r="B699" s="4">
        <v>94.75</v>
      </c>
      <c r="C699" s="4">
        <v>95</v>
      </c>
    </row>
    <row r="700" spans="1:3">
      <c r="A700" s="3" t="str">
        <f>"202312302408"</f>
        <v>202312302408</v>
      </c>
      <c r="B700" s="4">
        <v>104.9</v>
      </c>
      <c r="C700" s="4">
        <v>17</v>
      </c>
    </row>
    <row r="701" spans="1:3">
      <c r="A701" s="3" t="str">
        <f>"202312302409"</f>
        <v>202312302409</v>
      </c>
      <c r="B701" s="4">
        <v>99.25</v>
      </c>
      <c r="C701" s="4">
        <v>48</v>
      </c>
    </row>
    <row r="702" spans="1:3">
      <c r="A702" s="3" t="str">
        <f>"202312302410"</f>
        <v>202312302410</v>
      </c>
      <c r="B702" s="4">
        <v>89</v>
      </c>
      <c r="C702" s="4">
        <v>139</v>
      </c>
    </row>
    <row r="703" spans="1:3">
      <c r="A703" s="3" t="str">
        <f>"202312302411"</f>
        <v>202312302411</v>
      </c>
      <c r="B703" s="4">
        <v>102.8</v>
      </c>
      <c r="C703" s="4">
        <v>25</v>
      </c>
    </row>
    <row r="704" spans="1:3">
      <c r="A704" s="3" t="str">
        <f>"202312302412"</f>
        <v>202312302412</v>
      </c>
      <c r="B704" s="4">
        <v>88.55</v>
      </c>
      <c r="C704" s="4">
        <v>142</v>
      </c>
    </row>
    <row r="705" spans="1:3">
      <c r="A705" s="3" t="str">
        <f>"202312302413"</f>
        <v>202312302413</v>
      </c>
      <c r="B705" s="4">
        <v>0</v>
      </c>
      <c r="C705" s="4"/>
    </row>
    <row r="706" spans="1:3">
      <c r="A706" s="3" t="str">
        <f>"202312302414"</f>
        <v>202312302414</v>
      </c>
      <c r="B706" s="4">
        <v>87.65</v>
      </c>
      <c r="C706" s="4">
        <v>146</v>
      </c>
    </row>
    <row r="707" spans="1:3">
      <c r="A707" s="3" t="str">
        <f>"202312302415"</f>
        <v>202312302415</v>
      </c>
      <c r="B707" s="4">
        <v>93.7</v>
      </c>
      <c r="C707" s="4">
        <v>105</v>
      </c>
    </row>
    <row r="708" spans="1:3">
      <c r="A708" s="3" t="str">
        <f>"202312302416"</f>
        <v>202312302416</v>
      </c>
      <c r="B708" s="4">
        <v>106.75</v>
      </c>
      <c r="C708" s="4">
        <v>9</v>
      </c>
    </row>
    <row r="709" spans="1:3">
      <c r="A709" s="3" t="str">
        <f>"202312302417"</f>
        <v>202312302417</v>
      </c>
      <c r="B709" s="4">
        <v>94.3</v>
      </c>
      <c r="C709" s="4">
        <v>100</v>
      </c>
    </row>
    <row r="710" spans="1:3">
      <c r="A710" s="3" t="str">
        <f>"202312302418"</f>
        <v>202312302418</v>
      </c>
      <c r="B710" s="4">
        <v>94.1</v>
      </c>
      <c r="C710" s="4">
        <v>101</v>
      </c>
    </row>
    <row r="711" spans="1:3">
      <c r="A711" s="3" t="str">
        <f>"202312302419"</f>
        <v>202312302419</v>
      </c>
      <c r="B711" s="4">
        <v>105.55</v>
      </c>
      <c r="C711" s="4">
        <v>15</v>
      </c>
    </row>
    <row r="712" spans="1:3">
      <c r="A712" s="3" t="str">
        <f>"202312302420"</f>
        <v>202312302420</v>
      </c>
      <c r="B712" s="4">
        <v>0</v>
      </c>
      <c r="C712" s="4"/>
    </row>
    <row r="713" spans="1:3">
      <c r="A713" s="3" t="str">
        <f>"202312302421"</f>
        <v>202312302421</v>
      </c>
      <c r="B713" s="4">
        <v>99</v>
      </c>
      <c r="C713" s="4">
        <v>49</v>
      </c>
    </row>
    <row r="714" spans="1:3">
      <c r="A714" s="3" t="str">
        <f>"202312302422"</f>
        <v>202312302422</v>
      </c>
      <c r="B714" s="4">
        <v>91.35</v>
      </c>
      <c r="C714" s="4">
        <v>123</v>
      </c>
    </row>
    <row r="715" spans="1:3">
      <c r="A715" s="3" t="str">
        <f>"202312302423"</f>
        <v>202312302423</v>
      </c>
      <c r="B715" s="4">
        <v>94.55</v>
      </c>
      <c r="C715" s="4">
        <v>98</v>
      </c>
    </row>
    <row r="716" spans="1:3">
      <c r="A716" s="3" t="str">
        <f>"202312302424"</f>
        <v>202312302424</v>
      </c>
      <c r="B716" s="4">
        <v>0</v>
      </c>
      <c r="C716" s="4"/>
    </row>
    <row r="717" spans="1:3">
      <c r="A717" s="3" t="str">
        <f>"202312302425"</f>
        <v>202312302425</v>
      </c>
      <c r="B717" s="4">
        <v>95.35</v>
      </c>
      <c r="C717" s="4">
        <v>85</v>
      </c>
    </row>
    <row r="718" spans="1:3">
      <c r="A718" s="3" t="str">
        <f>"202312302426"</f>
        <v>202312302426</v>
      </c>
      <c r="B718" s="4">
        <v>0</v>
      </c>
      <c r="C718" s="4"/>
    </row>
    <row r="719" spans="1:3">
      <c r="A719" s="3" t="str">
        <f>"202312302427"</f>
        <v>202312302427</v>
      </c>
      <c r="B719" s="4">
        <v>0</v>
      </c>
      <c r="C719" s="4"/>
    </row>
    <row r="720" spans="1:3">
      <c r="A720" s="3" t="str">
        <f>"202312302428"</f>
        <v>202312302428</v>
      </c>
      <c r="B720" s="4">
        <v>82.4</v>
      </c>
      <c r="C720" s="4">
        <v>168</v>
      </c>
    </row>
    <row r="721" spans="1:3">
      <c r="A721" s="3" t="str">
        <f>"202312302429"</f>
        <v>202312302429</v>
      </c>
      <c r="B721" s="4">
        <v>0</v>
      </c>
      <c r="C721" s="4"/>
    </row>
    <row r="722" spans="1:3">
      <c r="A722" s="3" t="str">
        <f>"202312302430"</f>
        <v>202312302430</v>
      </c>
      <c r="B722" s="4">
        <v>92.8</v>
      </c>
      <c r="C722" s="4">
        <v>113</v>
      </c>
    </row>
    <row r="723" spans="1:3">
      <c r="A723" s="3" t="str">
        <f>"202312302501"</f>
        <v>202312302501</v>
      </c>
      <c r="B723" s="4">
        <v>80</v>
      </c>
      <c r="C723" s="4">
        <v>174</v>
      </c>
    </row>
    <row r="724" spans="1:3">
      <c r="A724" s="3" t="str">
        <f>"202312302502"</f>
        <v>202312302502</v>
      </c>
      <c r="B724" s="4">
        <v>82.9</v>
      </c>
      <c r="C724" s="4">
        <v>165</v>
      </c>
    </row>
    <row r="725" spans="1:3">
      <c r="A725" s="3" t="str">
        <f>"202312302503"</f>
        <v>202312302503</v>
      </c>
      <c r="B725" s="4">
        <v>97.3</v>
      </c>
      <c r="C725" s="4">
        <v>69</v>
      </c>
    </row>
    <row r="726" spans="1:3">
      <c r="A726" s="3" t="str">
        <f>"202312302504"</f>
        <v>202312302504</v>
      </c>
      <c r="B726" s="4">
        <v>87.5</v>
      </c>
      <c r="C726" s="4">
        <v>148</v>
      </c>
    </row>
    <row r="727" spans="1:3">
      <c r="A727" s="3" t="str">
        <f>"202312302505"</f>
        <v>202312302505</v>
      </c>
      <c r="B727" s="4">
        <v>94.6</v>
      </c>
      <c r="C727" s="4">
        <v>96</v>
      </c>
    </row>
    <row r="728" spans="1:3">
      <c r="A728" s="3" t="str">
        <f>"202312302506"</f>
        <v>202312302506</v>
      </c>
      <c r="B728" s="4">
        <v>102.5</v>
      </c>
      <c r="C728" s="4">
        <v>28</v>
      </c>
    </row>
    <row r="729" spans="1:3">
      <c r="A729" s="3" t="str">
        <f>"202312302507"</f>
        <v>202312302507</v>
      </c>
      <c r="B729" s="4">
        <v>0</v>
      </c>
      <c r="C729" s="4"/>
    </row>
    <row r="730" spans="1:3">
      <c r="A730" s="3" t="str">
        <f>"202312302508"</f>
        <v>202312302508</v>
      </c>
      <c r="B730" s="4">
        <v>104.65</v>
      </c>
      <c r="C730" s="4">
        <v>19</v>
      </c>
    </row>
    <row r="731" spans="1:3">
      <c r="A731" s="3" t="str">
        <f>"202312302509"</f>
        <v>202312302509</v>
      </c>
      <c r="B731" s="4">
        <v>0</v>
      </c>
      <c r="C731" s="4"/>
    </row>
    <row r="732" spans="1:3">
      <c r="A732" s="3" t="str">
        <f>"202312302510"</f>
        <v>202312302510</v>
      </c>
      <c r="B732" s="4">
        <v>94.5</v>
      </c>
      <c r="C732" s="4">
        <v>99</v>
      </c>
    </row>
    <row r="733" spans="1:3">
      <c r="A733" s="3" t="str">
        <f>"202312302511"</f>
        <v>202312302511</v>
      </c>
      <c r="B733" s="4">
        <v>88.6</v>
      </c>
      <c r="C733" s="4">
        <v>141</v>
      </c>
    </row>
    <row r="734" spans="1:3">
      <c r="A734" s="3" t="str">
        <f>"202312302512"</f>
        <v>202312302512</v>
      </c>
      <c r="B734" s="4">
        <v>97.9</v>
      </c>
      <c r="C734" s="4">
        <v>62</v>
      </c>
    </row>
    <row r="735" spans="1:3">
      <c r="A735" s="3" t="str">
        <f>"202312302513"</f>
        <v>202312302513</v>
      </c>
      <c r="B735" s="4">
        <v>97.2</v>
      </c>
      <c r="C735" s="4">
        <v>70</v>
      </c>
    </row>
    <row r="736" spans="1:3">
      <c r="A736" s="3" t="str">
        <f>"202312302514"</f>
        <v>202312302514</v>
      </c>
      <c r="B736" s="4">
        <v>82.1</v>
      </c>
      <c r="C736" s="4">
        <v>169</v>
      </c>
    </row>
    <row r="737" spans="1:3">
      <c r="A737" s="3" t="str">
        <f>"202312302515"</f>
        <v>202312302515</v>
      </c>
      <c r="B737" s="4">
        <v>87.4</v>
      </c>
      <c r="C737" s="4">
        <v>149</v>
      </c>
    </row>
    <row r="738" spans="1:3">
      <c r="A738" s="3" t="str">
        <f>"202312302516"</f>
        <v>202312302516</v>
      </c>
      <c r="B738" s="4">
        <v>0</v>
      </c>
      <c r="C738" s="4"/>
    </row>
    <row r="739" spans="1:3">
      <c r="A739" s="3" t="str">
        <f>"202312302517"</f>
        <v>202312302517</v>
      </c>
      <c r="B739" s="4">
        <v>105.7</v>
      </c>
      <c r="C739" s="4">
        <v>14</v>
      </c>
    </row>
    <row r="740" spans="1:3">
      <c r="A740" s="3" t="str">
        <f>"202312302518"</f>
        <v>202312302518</v>
      </c>
      <c r="B740" s="4">
        <v>0</v>
      </c>
      <c r="C740" s="4"/>
    </row>
    <row r="741" spans="1:3">
      <c r="A741" s="3" t="str">
        <f>"202312302519"</f>
        <v>202312302519</v>
      </c>
      <c r="B741" s="4">
        <v>86.8</v>
      </c>
      <c r="C741" s="4">
        <v>155</v>
      </c>
    </row>
    <row r="742" spans="1:3">
      <c r="A742" s="3" t="str">
        <f>"202312302520"</f>
        <v>202312302520</v>
      </c>
      <c r="B742" s="4">
        <v>93.95</v>
      </c>
      <c r="C742" s="4">
        <v>103</v>
      </c>
    </row>
    <row r="743" spans="1:3">
      <c r="A743" s="3" t="str">
        <f>"202312302521"</f>
        <v>202312302521</v>
      </c>
      <c r="B743" s="4">
        <v>111.7</v>
      </c>
      <c r="C743" s="4">
        <v>3</v>
      </c>
    </row>
    <row r="744" spans="1:3">
      <c r="A744" s="3" t="str">
        <f>"202312302522"</f>
        <v>202312302522</v>
      </c>
      <c r="B744" s="4">
        <v>93.75</v>
      </c>
      <c r="C744" s="4">
        <v>104</v>
      </c>
    </row>
    <row r="745" spans="1:3">
      <c r="A745" s="3" t="str">
        <f>"202312302523"</f>
        <v>202312302523</v>
      </c>
      <c r="B745" s="4">
        <v>0</v>
      </c>
      <c r="C745" s="4"/>
    </row>
    <row r="746" spans="1:3">
      <c r="A746" s="3" t="str">
        <f>"202312302524"</f>
        <v>202312302524</v>
      </c>
      <c r="B746" s="4">
        <v>94.95</v>
      </c>
      <c r="C746" s="4">
        <v>92</v>
      </c>
    </row>
    <row r="747" spans="1:3">
      <c r="A747" s="3" t="str">
        <f>"202312302525"</f>
        <v>202312302525</v>
      </c>
      <c r="B747" s="4">
        <v>0</v>
      </c>
      <c r="C747" s="4"/>
    </row>
    <row r="748" spans="1:3">
      <c r="A748" s="3" t="str">
        <f>"202312302526"</f>
        <v>202312302526</v>
      </c>
      <c r="B748" s="4">
        <v>0</v>
      </c>
      <c r="C748" s="4"/>
    </row>
    <row r="749" spans="1:3">
      <c r="A749" s="3" t="str">
        <f>"202312302527"</f>
        <v>202312302527</v>
      </c>
      <c r="B749" s="4">
        <v>111.6</v>
      </c>
      <c r="C749" s="4">
        <v>4</v>
      </c>
    </row>
    <row r="750" spans="1:3">
      <c r="A750" s="3" t="str">
        <f>"202312302528"</f>
        <v>202312302528</v>
      </c>
      <c r="B750" s="4">
        <v>87.95</v>
      </c>
      <c r="C750" s="4">
        <v>144</v>
      </c>
    </row>
    <row r="751" spans="1:3">
      <c r="A751" s="3" t="str">
        <f>"202312302529"</f>
        <v>202312302529</v>
      </c>
      <c r="B751" s="4">
        <v>90.8</v>
      </c>
      <c r="C751" s="4">
        <v>126</v>
      </c>
    </row>
    <row r="752" spans="1:3">
      <c r="A752" s="3" t="str">
        <f>"202312302530"</f>
        <v>202312302530</v>
      </c>
      <c r="B752" s="4">
        <v>92</v>
      </c>
      <c r="C752" s="4">
        <v>120</v>
      </c>
    </row>
    <row r="753" spans="1:3">
      <c r="A753" s="3" t="str">
        <f>"202312302601"</f>
        <v>202312302601</v>
      </c>
      <c r="B753" s="4">
        <v>87.65</v>
      </c>
      <c r="C753" s="4">
        <v>146</v>
      </c>
    </row>
    <row r="754" spans="1:3">
      <c r="A754" s="3" t="str">
        <f>"202312302602"</f>
        <v>202312302602</v>
      </c>
      <c r="B754" s="4">
        <v>96.1</v>
      </c>
      <c r="C754" s="4">
        <v>81</v>
      </c>
    </row>
    <row r="755" spans="1:3">
      <c r="A755" s="3" t="str">
        <f>"202312302603"</f>
        <v>202312302603</v>
      </c>
      <c r="B755" s="4">
        <v>98.05</v>
      </c>
      <c r="C755" s="4">
        <v>60</v>
      </c>
    </row>
    <row r="756" spans="1:3">
      <c r="A756" s="3" t="str">
        <f>"202312302604"</f>
        <v>202312302604</v>
      </c>
      <c r="B756" s="4">
        <v>73.95</v>
      </c>
      <c r="C756" s="4">
        <v>177</v>
      </c>
    </row>
    <row r="757" spans="1:3">
      <c r="A757" s="3" t="str">
        <f>"202312302605"</f>
        <v>202312302605</v>
      </c>
      <c r="B757" s="4">
        <v>96.75</v>
      </c>
      <c r="C757" s="4">
        <v>76</v>
      </c>
    </row>
    <row r="758" spans="1:3">
      <c r="A758" s="3" t="str">
        <f>"202312302606"</f>
        <v>202312302606</v>
      </c>
      <c r="B758" s="4">
        <v>0</v>
      </c>
      <c r="C758" s="4"/>
    </row>
    <row r="759" spans="1:3">
      <c r="A759" s="3" t="str">
        <f>"202312302607"</f>
        <v>202312302607</v>
      </c>
      <c r="B759" s="4">
        <v>96.3</v>
      </c>
      <c r="C759" s="4">
        <v>79</v>
      </c>
    </row>
    <row r="760" spans="1:3">
      <c r="A760" s="3" t="str">
        <f>"202312302608"</f>
        <v>202312302608</v>
      </c>
      <c r="B760" s="4">
        <v>102</v>
      </c>
      <c r="C760" s="4">
        <v>33</v>
      </c>
    </row>
    <row r="761" spans="1:3">
      <c r="A761" s="3" t="str">
        <f>"202312302609"</f>
        <v>202312302609</v>
      </c>
      <c r="B761" s="4">
        <v>98.15</v>
      </c>
      <c r="C761" s="4">
        <v>56</v>
      </c>
    </row>
    <row r="762" spans="1:3">
      <c r="A762" s="3" t="str">
        <f>"202312302610"</f>
        <v>202312302610</v>
      </c>
      <c r="B762" s="4">
        <v>95.2</v>
      </c>
      <c r="C762" s="4">
        <v>90</v>
      </c>
    </row>
    <row r="763" spans="1:3">
      <c r="A763" s="3" t="str">
        <f>"202312302611"</f>
        <v>202312302611</v>
      </c>
      <c r="B763" s="4">
        <v>97.6</v>
      </c>
      <c r="C763" s="4">
        <v>63</v>
      </c>
    </row>
    <row r="764" spans="1:3">
      <c r="A764" s="3" t="str">
        <f>"202312302612"</f>
        <v>202312302612</v>
      </c>
      <c r="B764" s="4">
        <v>90.5</v>
      </c>
      <c r="C764" s="4">
        <v>128</v>
      </c>
    </row>
    <row r="765" spans="1:3">
      <c r="A765" s="3" t="str">
        <f>"202312302613"</f>
        <v>202312302613</v>
      </c>
      <c r="B765" s="4">
        <v>100.45</v>
      </c>
      <c r="C765" s="4">
        <v>39</v>
      </c>
    </row>
    <row r="766" spans="1:3">
      <c r="A766" s="3" t="str">
        <f>"202312302614"</f>
        <v>202312302614</v>
      </c>
      <c r="B766" s="4">
        <v>86.45</v>
      </c>
      <c r="C766" s="4">
        <v>156</v>
      </c>
    </row>
    <row r="767" spans="1:3">
      <c r="A767" s="3" t="str">
        <f>"202312302615"</f>
        <v>202312302615</v>
      </c>
      <c r="B767" s="4">
        <v>93.65</v>
      </c>
      <c r="C767" s="4">
        <v>106</v>
      </c>
    </row>
    <row r="768" spans="1:3">
      <c r="A768" s="3" t="str">
        <f>"202312302616"</f>
        <v>202312302616</v>
      </c>
      <c r="B768" s="4">
        <v>0</v>
      </c>
      <c r="C768" s="4"/>
    </row>
    <row r="769" spans="1:3">
      <c r="A769" s="3" t="str">
        <f>"202312302617"</f>
        <v>202312302617</v>
      </c>
      <c r="B769" s="4">
        <v>89.2</v>
      </c>
      <c r="C769" s="4">
        <v>137</v>
      </c>
    </row>
    <row r="770" spans="1:3">
      <c r="A770" s="3" t="str">
        <f>"202312302618"</f>
        <v>202312302618</v>
      </c>
      <c r="B770" s="4">
        <v>84.75</v>
      </c>
      <c r="C770" s="4">
        <v>162</v>
      </c>
    </row>
    <row r="771" spans="1:3">
      <c r="A771" s="3" t="str">
        <f>"202312302619"</f>
        <v>202312302619</v>
      </c>
      <c r="B771" s="4">
        <v>84.8</v>
      </c>
      <c r="C771" s="4">
        <v>161</v>
      </c>
    </row>
    <row r="772" spans="1:3">
      <c r="A772" s="3" t="str">
        <f>"202312302620"</f>
        <v>202312302620</v>
      </c>
      <c r="B772" s="4">
        <v>0</v>
      </c>
      <c r="C772" s="4"/>
    </row>
    <row r="773" spans="1:3">
      <c r="A773" s="3" t="str">
        <f>"202312302621"</f>
        <v>202312302621</v>
      </c>
      <c r="B773" s="4">
        <v>96.3</v>
      </c>
      <c r="C773" s="4">
        <v>79</v>
      </c>
    </row>
    <row r="774" spans="1:3">
      <c r="A774" s="3" t="str">
        <f>"202312302622"</f>
        <v>202312302622</v>
      </c>
      <c r="B774" s="4">
        <v>93.65</v>
      </c>
      <c r="C774" s="4">
        <v>106</v>
      </c>
    </row>
    <row r="775" spans="1:3">
      <c r="A775" s="3" t="str">
        <f>"202312302623"</f>
        <v>202312302623</v>
      </c>
      <c r="B775" s="4">
        <v>89.15</v>
      </c>
      <c r="C775" s="4">
        <v>138</v>
      </c>
    </row>
    <row r="776" spans="1:3">
      <c r="A776" s="3" t="str">
        <f>"202312302624"</f>
        <v>202312302624</v>
      </c>
      <c r="B776" s="4">
        <v>94.8</v>
      </c>
      <c r="C776" s="4">
        <v>94</v>
      </c>
    </row>
    <row r="777" spans="1:3">
      <c r="A777" s="3" t="str">
        <f>"202312302625"</f>
        <v>202312302625</v>
      </c>
      <c r="B777" s="4">
        <v>91.2</v>
      </c>
      <c r="C777" s="4">
        <v>125</v>
      </c>
    </row>
    <row r="778" spans="1:3">
      <c r="A778" s="3" t="str">
        <f>"202312302626"</f>
        <v>202312302626</v>
      </c>
      <c r="B778" s="4">
        <v>105.1</v>
      </c>
      <c r="C778" s="4">
        <v>16</v>
      </c>
    </row>
    <row r="779" spans="1:3">
      <c r="A779" s="3" t="str">
        <f>"202312302627"</f>
        <v>202312302627</v>
      </c>
      <c r="B779" s="4">
        <v>96.65</v>
      </c>
      <c r="C779" s="4">
        <v>77</v>
      </c>
    </row>
    <row r="780" spans="1:3">
      <c r="A780" s="3" t="str">
        <f>"202312302628"</f>
        <v>202312302628</v>
      </c>
      <c r="B780" s="4">
        <v>0</v>
      </c>
      <c r="C780" s="4"/>
    </row>
    <row r="781" spans="1:3">
      <c r="A781" s="3" t="str">
        <f>"202312302629"</f>
        <v>202312302629</v>
      </c>
      <c r="B781" s="4">
        <v>95.85</v>
      </c>
      <c r="C781" s="4">
        <v>83</v>
      </c>
    </row>
    <row r="782" spans="1:3">
      <c r="A782" s="3" t="str">
        <f>"202312302630"</f>
        <v>202312302630</v>
      </c>
      <c r="B782" s="4">
        <v>89.45</v>
      </c>
      <c r="C782" s="4">
        <v>134</v>
      </c>
    </row>
    <row r="783" spans="1:3">
      <c r="A783" s="3" t="str">
        <f>"202312302701"</f>
        <v>202312302701</v>
      </c>
      <c r="B783" s="4">
        <v>101.1</v>
      </c>
      <c r="C783" s="4">
        <v>37</v>
      </c>
    </row>
    <row r="784" spans="1:3">
      <c r="A784" s="3" t="str">
        <f>"202312302702"</f>
        <v>202312302702</v>
      </c>
      <c r="B784" s="4">
        <v>103.15</v>
      </c>
      <c r="C784" s="4">
        <v>24</v>
      </c>
    </row>
    <row r="785" spans="1:3">
      <c r="A785" s="3" t="str">
        <f>"202312302703"</f>
        <v>202312302703</v>
      </c>
      <c r="B785" s="4">
        <v>97.35</v>
      </c>
      <c r="C785" s="4">
        <v>68</v>
      </c>
    </row>
    <row r="786" spans="1:3">
      <c r="A786" s="3" t="str">
        <f>"202312302704"</f>
        <v>202312302704</v>
      </c>
      <c r="B786" s="4">
        <v>88.4</v>
      </c>
      <c r="C786" s="4">
        <v>143</v>
      </c>
    </row>
    <row r="787" spans="1:3">
      <c r="A787" s="3" t="str">
        <f>"202312302705"</f>
        <v>202312302705</v>
      </c>
      <c r="B787" s="4">
        <v>97</v>
      </c>
      <c r="C787" s="4">
        <v>73</v>
      </c>
    </row>
    <row r="788" spans="1:3">
      <c r="A788" s="3" t="str">
        <f>"202312302706"</f>
        <v>202312302706</v>
      </c>
      <c r="B788" s="4">
        <v>94.6</v>
      </c>
      <c r="C788" s="4">
        <v>96</v>
      </c>
    </row>
    <row r="789" spans="1:3">
      <c r="A789" s="3" t="str">
        <f>"202312302707"</f>
        <v>202312302707</v>
      </c>
      <c r="B789" s="4">
        <v>105.85</v>
      </c>
      <c r="C789" s="4">
        <v>13</v>
      </c>
    </row>
    <row r="790" spans="1:3">
      <c r="A790" s="3" t="str">
        <f>"202312302708"</f>
        <v>202312302708</v>
      </c>
      <c r="B790" s="4">
        <v>98.65</v>
      </c>
      <c r="C790" s="4">
        <v>51</v>
      </c>
    </row>
    <row r="791" spans="1:3">
      <c r="A791" s="3" t="str">
        <f>"202312302709"</f>
        <v>202312302709</v>
      </c>
      <c r="B791" s="4">
        <v>102.75</v>
      </c>
      <c r="C791" s="4">
        <v>26</v>
      </c>
    </row>
    <row r="792" spans="1:3">
      <c r="A792" s="3" t="str">
        <f>"202312302710"</f>
        <v>202312302710</v>
      </c>
      <c r="B792" s="4">
        <v>98.05</v>
      </c>
      <c r="C792" s="4">
        <v>60</v>
      </c>
    </row>
    <row r="793" spans="1:3">
      <c r="A793" s="3" t="str">
        <f>"202312302711"</f>
        <v>202312302711</v>
      </c>
      <c r="B793" s="4">
        <v>83.5</v>
      </c>
      <c r="C793" s="4">
        <v>163</v>
      </c>
    </row>
    <row r="794" spans="1:3">
      <c r="A794" s="3" t="str">
        <f>"202312302712"</f>
        <v>202312302712</v>
      </c>
      <c r="B794" s="4">
        <v>100</v>
      </c>
      <c r="C794" s="4">
        <v>44</v>
      </c>
    </row>
    <row r="795" spans="1:3">
      <c r="A795" s="3" t="str">
        <f>"202312302713"</f>
        <v>202312302713</v>
      </c>
      <c r="B795" s="4">
        <v>101.4</v>
      </c>
      <c r="C795" s="4">
        <v>36</v>
      </c>
    </row>
    <row r="796" spans="1:3">
      <c r="A796" s="3" t="str">
        <f>"202312302714"</f>
        <v>202312302714</v>
      </c>
      <c r="B796" s="4">
        <v>112.1</v>
      </c>
      <c r="C796" s="4">
        <v>2</v>
      </c>
    </row>
    <row r="797" spans="1:3">
      <c r="A797" s="3" t="str">
        <f>"202312302715"</f>
        <v>202312302715</v>
      </c>
      <c r="B797" s="4">
        <v>98.1</v>
      </c>
      <c r="C797" s="4">
        <v>57</v>
      </c>
    </row>
    <row r="798" spans="1:3">
      <c r="A798" s="3" t="str">
        <f>"202312302716"</f>
        <v>202312302716</v>
      </c>
      <c r="B798" s="4">
        <v>0</v>
      </c>
      <c r="C798" s="4"/>
    </row>
    <row r="799" spans="1:3">
      <c r="A799" s="3" t="str">
        <f>"202312302717"</f>
        <v>202312302717</v>
      </c>
      <c r="B799" s="4">
        <v>92.2</v>
      </c>
      <c r="C799" s="4">
        <v>118</v>
      </c>
    </row>
    <row r="800" spans="1:3">
      <c r="A800" s="3" t="str">
        <f>"202312302718"</f>
        <v>202312302718</v>
      </c>
      <c r="B800" s="4">
        <v>0</v>
      </c>
      <c r="C800" s="4"/>
    </row>
    <row r="801" spans="1:3">
      <c r="A801" s="3" t="str">
        <f>"202312302719"</f>
        <v>202312302719</v>
      </c>
      <c r="B801" s="4">
        <v>95.3</v>
      </c>
      <c r="C801" s="4">
        <v>88</v>
      </c>
    </row>
    <row r="802" spans="1:3">
      <c r="A802" s="3" t="str">
        <f>"202312302720"</f>
        <v>202312302720</v>
      </c>
      <c r="B802" s="4">
        <v>103.4</v>
      </c>
      <c r="C802" s="4">
        <v>22</v>
      </c>
    </row>
    <row r="803" spans="1:3">
      <c r="A803" s="3" t="str">
        <f>"202312302721"</f>
        <v>202312302721</v>
      </c>
      <c r="B803" s="4">
        <v>93.3</v>
      </c>
      <c r="C803" s="4">
        <v>110</v>
      </c>
    </row>
    <row r="804" spans="1:3">
      <c r="A804" s="3" t="str">
        <f>"202312302722"</f>
        <v>202312302722</v>
      </c>
      <c r="B804" s="4">
        <v>92.1</v>
      </c>
      <c r="C804" s="4">
        <v>119</v>
      </c>
    </row>
    <row r="805" spans="1:3">
      <c r="A805" s="3" t="str">
        <f>"202312302723"</f>
        <v>202312302723</v>
      </c>
      <c r="B805" s="4">
        <v>108.55</v>
      </c>
      <c r="C805" s="4">
        <v>7</v>
      </c>
    </row>
    <row r="806" spans="1:3">
      <c r="A806" s="3" t="str">
        <f>"202312302724"</f>
        <v>202312302724</v>
      </c>
      <c r="B806" s="4">
        <v>85.5</v>
      </c>
      <c r="C806" s="4">
        <v>159</v>
      </c>
    </row>
    <row r="807" spans="1:3">
      <c r="A807" s="3" t="str">
        <f>"202312302725"</f>
        <v>202312302725</v>
      </c>
      <c r="B807" s="4">
        <v>98.45</v>
      </c>
      <c r="C807" s="4">
        <v>55</v>
      </c>
    </row>
    <row r="808" spans="1:3">
      <c r="A808" s="3" t="str">
        <f>"202312302726"</f>
        <v>202312302726</v>
      </c>
      <c r="B808" s="4">
        <v>87.3</v>
      </c>
      <c r="C808" s="4">
        <v>150</v>
      </c>
    </row>
    <row r="809" spans="1:3">
      <c r="A809" s="3" t="str">
        <f>"202312302727"</f>
        <v>202312302727</v>
      </c>
      <c r="B809" s="4">
        <v>99.8</v>
      </c>
      <c r="C809" s="4">
        <v>45</v>
      </c>
    </row>
    <row r="810" spans="1:3">
      <c r="A810" s="3" t="str">
        <f>"202312302728"</f>
        <v>202312302728</v>
      </c>
      <c r="B810" s="4">
        <v>97.2</v>
      </c>
      <c r="C810" s="4">
        <v>70</v>
      </c>
    </row>
    <row r="811" spans="1:3">
      <c r="A811" s="3" t="str">
        <f>"202312302729"</f>
        <v>202312302729</v>
      </c>
      <c r="B811" s="4">
        <v>99.3</v>
      </c>
      <c r="C811" s="4">
        <v>47</v>
      </c>
    </row>
    <row r="812" spans="1:3">
      <c r="A812" s="3" t="str">
        <f>"202312302730"</f>
        <v>202312302730</v>
      </c>
      <c r="B812" s="4">
        <v>86.95</v>
      </c>
      <c r="C812" s="4">
        <v>153</v>
      </c>
    </row>
    <row r="813" spans="1:3">
      <c r="A813" s="3" t="str">
        <f>"202312302801"</f>
        <v>202312302801</v>
      </c>
      <c r="B813" s="4">
        <v>0</v>
      </c>
      <c r="C813" s="4"/>
    </row>
    <row r="814" spans="1:3">
      <c r="A814" s="3" t="str">
        <f>"202312302802"</f>
        <v>202312302802</v>
      </c>
      <c r="B814" s="4">
        <v>100.05</v>
      </c>
      <c r="C814" s="4">
        <v>43</v>
      </c>
    </row>
    <row r="815" spans="1:3">
      <c r="A815" s="3" t="str">
        <f>"202312302803"</f>
        <v>202312302803</v>
      </c>
      <c r="B815" s="4">
        <v>97.5</v>
      </c>
      <c r="C815" s="4">
        <v>64</v>
      </c>
    </row>
    <row r="816" spans="1:3">
      <c r="A816" s="3" t="str">
        <f>"202312302804"</f>
        <v>202312302804</v>
      </c>
      <c r="B816" s="4">
        <v>95.3</v>
      </c>
      <c r="C816" s="4">
        <v>88</v>
      </c>
    </row>
    <row r="817" spans="1:3">
      <c r="A817" s="3" t="str">
        <f>"202312302805"</f>
        <v>202312302805</v>
      </c>
      <c r="B817" s="4">
        <v>92.35</v>
      </c>
      <c r="C817" s="4">
        <v>114</v>
      </c>
    </row>
    <row r="818" spans="1:3">
      <c r="A818" s="3" t="str">
        <f>"202312302806"</f>
        <v>202312302806</v>
      </c>
      <c r="B818" s="4">
        <v>79.15</v>
      </c>
      <c r="C818" s="4">
        <v>176</v>
      </c>
    </row>
    <row r="819" spans="1:3">
      <c r="A819" s="3" t="str">
        <f>"202312302807"</f>
        <v>202312302807</v>
      </c>
      <c r="B819" s="4">
        <v>0</v>
      </c>
      <c r="C819" s="4"/>
    </row>
    <row r="820" spans="1:3">
      <c r="A820" s="3" t="str">
        <f>"202312302808"</f>
        <v>202312302808</v>
      </c>
      <c r="B820" s="4">
        <v>94.85</v>
      </c>
      <c r="C820" s="4">
        <v>93</v>
      </c>
    </row>
    <row r="821" spans="1:3">
      <c r="A821" s="3" t="str">
        <f>"202312302809"</f>
        <v>202312302809</v>
      </c>
      <c r="B821" s="4">
        <v>81.5</v>
      </c>
      <c r="C821" s="4">
        <v>170</v>
      </c>
    </row>
    <row r="822" spans="1:3">
      <c r="A822" s="3" t="str">
        <f>"202312302810"</f>
        <v>202312302810</v>
      </c>
      <c r="B822" s="4">
        <v>0</v>
      </c>
      <c r="C822" s="4"/>
    </row>
    <row r="823" spans="1:3">
      <c r="A823" s="3" t="str">
        <f>"202312302811"</f>
        <v>202312302811</v>
      </c>
      <c r="B823" s="4">
        <v>0</v>
      </c>
      <c r="C823" s="4"/>
    </row>
    <row r="824" spans="1:3">
      <c r="A824" s="3" t="str">
        <f>"202312302812"</f>
        <v>202312302812</v>
      </c>
      <c r="B824" s="4">
        <v>95.05</v>
      </c>
      <c r="C824" s="4">
        <v>91</v>
      </c>
    </row>
    <row r="825" spans="1:3">
      <c r="A825" s="3" t="str">
        <f>"202312302813"</f>
        <v>202312302813</v>
      </c>
      <c r="B825" s="4">
        <v>82.65</v>
      </c>
      <c r="C825" s="4">
        <v>167</v>
      </c>
    </row>
    <row r="826" spans="1:3">
      <c r="A826" s="3" t="str">
        <f>"202312302814"</f>
        <v>202312302814</v>
      </c>
      <c r="B826" s="4">
        <v>0</v>
      </c>
      <c r="C826" s="4"/>
    </row>
    <row r="827" spans="1:3">
      <c r="A827" s="3" t="str">
        <f>"202312302815"</f>
        <v>202312302815</v>
      </c>
      <c r="B827" s="4">
        <v>93</v>
      </c>
      <c r="C827" s="4">
        <v>111</v>
      </c>
    </row>
    <row r="828" spans="1:3">
      <c r="A828" s="3" t="str">
        <f>"202312302816"</f>
        <v>202312302816</v>
      </c>
      <c r="B828" s="4">
        <v>90.6</v>
      </c>
      <c r="C828" s="4">
        <v>127</v>
      </c>
    </row>
    <row r="829" spans="1:3">
      <c r="A829" s="3" t="str">
        <f>"202312302817"</f>
        <v>202312302817</v>
      </c>
      <c r="B829" s="4">
        <v>89.3</v>
      </c>
      <c r="C829" s="4">
        <v>135</v>
      </c>
    </row>
    <row r="830" spans="1:3">
      <c r="A830" s="3" t="str">
        <f>"202312302818"</f>
        <v>202312302818</v>
      </c>
      <c r="B830" s="4">
        <v>0</v>
      </c>
      <c r="C830" s="4"/>
    </row>
    <row r="831" spans="1:3">
      <c r="A831" s="3" t="str">
        <f>"202312302819"</f>
        <v>202312302819</v>
      </c>
      <c r="B831" s="4">
        <v>0</v>
      </c>
      <c r="C831" s="4"/>
    </row>
    <row r="832" spans="1:3">
      <c r="A832" s="3" t="str">
        <f>"202312302820"</f>
        <v>202312302820</v>
      </c>
      <c r="B832" s="4">
        <v>103.4</v>
      </c>
      <c r="C832" s="4">
        <v>22</v>
      </c>
    </row>
    <row r="833" spans="1:3">
      <c r="A833" s="3" t="str">
        <f>"202312302821"</f>
        <v>202312302821</v>
      </c>
      <c r="B833" s="4">
        <v>0</v>
      </c>
      <c r="C833" s="4"/>
    </row>
    <row r="834" spans="1:3">
      <c r="A834" s="3" t="str">
        <f>"202312302822"</f>
        <v>202312302822</v>
      </c>
      <c r="B834" s="4">
        <v>89.6</v>
      </c>
      <c r="C834" s="4">
        <v>133</v>
      </c>
    </row>
    <row r="835" spans="1:3">
      <c r="A835" s="3" t="str">
        <f>"202312302823"</f>
        <v>202312302823</v>
      </c>
      <c r="B835" s="4">
        <v>101.5</v>
      </c>
      <c r="C835" s="4">
        <v>35</v>
      </c>
    </row>
    <row r="836" spans="1:3">
      <c r="A836" s="3" t="str">
        <f>"202312302824"</f>
        <v>202312302824</v>
      </c>
      <c r="B836" s="4">
        <v>118.2</v>
      </c>
      <c r="C836" s="4">
        <v>1</v>
      </c>
    </row>
    <row r="837" spans="1:3">
      <c r="A837" s="3" t="str">
        <f>"202312302825"</f>
        <v>202312302825</v>
      </c>
      <c r="B837" s="4">
        <v>96.9</v>
      </c>
      <c r="C837" s="4">
        <v>75</v>
      </c>
    </row>
    <row r="838" spans="1:3">
      <c r="A838" s="3" t="str">
        <f>"202312302826"</f>
        <v>202312302826</v>
      </c>
      <c r="B838" s="4">
        <v>91.3</v>
      </c>
      <c r="C838" s="4">
        <v>124</v>
      </c>
    </row>
    <row r="839" spans="1:3">
      <c r="A839" s="3" t="str">
        <f>"202312302827"</f>
        <v>202312302827</v>
      </c>
      <c r="B839" s="4">
        <v>97.5</v>
      </c>
      <c r="C839" s="4">
        <v>64</v>
      </c>
    </row>
    <row r="840" spans="1:3">
      <c r="A840" s="3" t="str">
        <f>"202312302828"</f>
        <v>202312302828</v>
      </c>
      <c r="B840" s="4">
        <v>106.2</v>
      </c>
      <c r="C840" s="4">
        <v>11</v>
      </c>
    </row>
    <row r="841" spans="1:3">
      <c r="A841" s="3" t="str">
        <f>"202312302829"</f>
        <v>202312302829</v>
      </c>
      <c r="B841" s="4">
        <v>97.2</v>
      </c>
      <c r="C841" s="4">
        <v>70</v>
      </c>
    </row>
    <row r="842" spans="1:3">
      <c r="A842" s="3" t="str">
        <f>"202312302830"</f>
        <v>202312302830</v>
      </c>
      <c r="B842" s="4">
        <v>0</v>
      </c>
      <c r="C842" s="4"/>
    </row>
    <row r="843" spans="1:3">
      <c r="A843" s="3" t="str">
        <f>"202312302901"</f>
        <v>202312302901</v>
      </c>
      <c r="B843" s="4">
        <v>106.1</v>
      </c>
      <c r="C843" s="4">
        <v>12</v>
      </c>
    </row>
    <row r="844" spans="1:3">
      <c r="A844" s="3" t="str">
        <f>"202312302902"</f>
        <v>202312302902</v>
      </c>
      <c r="B844" s="4">
        <v>0</v>
      </c>
      <c r="C844" s="4"/>
    </row>
    <row r="845" spans="1:3">
      <c r="A845" s="3" t="str">
        <f>"202312302903"</f>
        <v>202312302903</v>
      </c>
      <c r="B845" s="4">
        <v>79.3</v>
      </c>
      <c r="C845" s="4">
        <v>175</v>
      </c>
    </row>
    <row r="846" spans="1:3">
      <c r="A846" s="3" t="str">
        <f>"202312302904"</f>
        <v>202312302904</v>
      </c>
      <c r="B846" s="4">
        <v>101.6</v>
      </c>
      <c r="C846" s="4">
        <v>34</v>
      </c>
    </row>
    <row r="847" spans="1:3">
      <c r="A847" s="3" t="str">
        <f>"202312302905"</f>
        <v>202312302905</v>
      </c>
      <c r="B847" s="4">
        <v>96.45</v>
      </c>
      <c r="C847" s="4">
        <v>78</v>
      </c>
    </row>
    <row r="848" spans="1:3">
      <c r="A848" s="3" t="str">
        <f>"202312302906"</f>
        <v>202312302906</v>
      </c>
      <c r="B848" s="4">
        <v>86.85</v>
      </c>
      <c r="C848" s="4">
        <v>154</v>
      </c>
    </row>
    <row r="849" spans="1:3">
      <c r="A849" s="3" t="str">
        <f>"202312302907"</f>
        <v>202312302907</v>
      </c>
      <c r="B849" s="4">
        <v>0</v>
      </c>
      <c r="C849" s="4"/>
    </row>
    <row r="850" spans="1:3">
      <c r="A850" s="3" t="str">
        <f>"202312302908"</f>
        <v>202312302908</v>
      </c>
      <c r="B850" s="4">
        <v>98.1</v>
      </c>
      <c r="C850" s="4">
        <v>57</v>
      </c>
    </row>
    <row r="851" spans="1:3">
      <c r="A851" s="3" t="str">
        <f>"202312302909"</f>
        <v>202312302909</v>
      </c>
      <c r="B851" s="4">
        <v>0</v>
      </c>
      <c r="C851" s="4"/>
    </row>
    <row r="852" spans="1:3">
      <c r="A852" s="3" t="str">
        <f>"202312302910"</f>
        <v>202312302910</v>
      </c>
      <c r="B852" s="4">
        <v>100.3</v>
      </c>
      <c r="C852" s="4">
        <v>40</v>
      </c>
    </row>
    <row r="853" spans="1:3">
      <c r="A853" s="3" t="str">
        <f>"202312302911"</f>
        <v>202312302911</v>
      </c>
      <c r="B853" s="4">
        <v>91.4</v>
      </c>
      <c r="C853" s="4">
        <v>122</v>
      </c>
    </row>
    <row r="854" spans="1:3">
      <c r="A854" s="3" t="str">
        <f>"202312302912"</f>
        <v>202312302912</v>
      </c>
      <c r="B854" s="4">
        <v>0</v>
      </c>
      <c r="C854" s="4"/>
    </row>
    <row r="855" spans="1:3">
      <c r="A855" s="3" t="str">
        <f>"202312302913"</f>
        <v>202312302913</v>
      </c>
      <c r="B855" s="4">
        <v>89.3</v>
      </c>
      <c r="C855" s="4">
        <v>135</v>
      </c>
    </row>
    <row r="856" spans="1:3">
      <c r="A856" s="3" t="str">
        <f>"202312302914"</f>
        <v>202312302914</v>
      </c>
      <c r="B856" s="4">
        <v>85.95</v>
      </c>
      <c r="C856" s="4">
        <v>158</v>
      </c>
    </row>
    <row r="857" spans="1:3">
      <c r="A857" s="3" t="str">
        <f>"202312302915"</f>
        <v>202312302915</v>
      </c>
      <c r="B857" s="4">
        <v>0</v>
      </c>
      <c r="C857" s="4"/>
    </row>
    <row r="858" spans="1:3">
      <c r="A858" s="3" t="str">
        <f>"202312302916"</f>
        <v>202312302916</v>
      </c>
      <c r="B858" s="4">
        <v>88.65</v>
      </c>
      <c r="C858" s="4">
        <v>140</v>
      </c>
    </row>
    <row r="859" spans="1:3">
      <c r="A859" s="3" t="str">
        <f>"202312302917"</f>
        <v>202312302917</v>
      </c>
      <c r="B859" s="4">
        <v>81.35</v>
      </c>
      <c r="C859" s="4">
        <v>171</v>
      </c>
    </row>
    <row r="860" spans="1:3">
      <c r="A860" s="3" t="str">
        <f>"202312302918"</f>
        <v>202312302918</v>
      </c>
      <c r="B860" s="4">
        <v>80.1</v>
      </c>
      <c r="C860" s="4">
        <v>173</v>
      </c>
    </row>
    <row r="861" spans="1:3">
      <c r="A861" s="3" t="str">
        <f>"202312302919"</f>
        <v>202312302919</v>
      </c>
      <c r="B861" s="4">
        <v>98.6</v>
      </c>
      <c r="C861" s="4">
        <v>52</v>
      </c>
    </row>
    <row r="862" spans="1:3">
      <c r="A862" s="3" t="str">
        <f>"202312302920"</f>
        <v>202312302920</v>
      </c>
      <c r="B862" s="4">
        <v>87.8</v>
      </c>
      <c r="C862" s="4">
        <v>145</v>
      </c>
    </row>
    <row r="863" spans="1:3">
      <c r="A863" s="3" t="str">
        <f>"202312302921"</f>
        <v>202312302921</v>
      </c>
      <c r="B863" s="4">
        <v>102.2</v>
      </c>
      <c r="C863" s="4">
        <v>32</v>
      </c>
    </row>
    <row r="864" spans="1:3">
      <c r="A864" s="3" t="str">
        <f>"202312302922"</f>
        <v>202312302922</v>
      </c>
      <c r="B864" s="4">
        <v>87.15</v>
      </c>
      <c r="C864" s="4">
        <v>152</v>
      </c>
    </row>
    <row r="865" spans="1:3">
      <c r="A865" s="3" t="str">
        <f>"202312302923"</f>
        <v>202312302923</v>
      </c>
      <c r="B865" s="4">
        <v>82.95</v>
      </c>
      <c r="C865" s="4">
        <v>164</v>
      </c>
    </row>
    <row r="866" spans="1:3">
      <c r="A866" s="3" t="str">
        <f>"202312302924"</f>
        <v>202312302924</v>
      </c>
      <c r="B866" s="4">
        <v>0</v>
      </c>
      <c r="C866" s="4"/>
    </row>
    <row r="867" spans="1:3">
      <c r="A867" s="3" t="str">
        <f>"202312302925"</f>
        <v>202312302925</v>
      </c>
      <c r="B867" s="4">
        <v>0</v>
      </c>
      <c r="C867" s="4"/>
    </row>
    <row r="868" spans="1:3">
      <c r="A868" s="3" t="str">
        <f>"202312302926"</f>
        <v>202312302926</v>
      </c>
      <c r="B868" s="4">
        <v>0</v>
      </c>
      <c r="C868" s="4"/>
    </row>
    <row r="869" spans="1:3">
      <c r="A869" s="3" t="str">
        <f>"202312302927"</f>
        <v>202312302927</v>
      </c>
      <c r="B869" s="4">
        <v>96.95</v>
      </c>
      <c r="C869" s="4">
        <v>74</v>
      </c>
    </row>
    <row r="870" spans="1:3">
      <c r="A870" s="3" t="str">
        <f>"202312302928"</f>
        <v>202312302928</v>
      </c>
      <c r="B870" s="4">
        <v>0</v>
      </c>
      <c r="C870" s="4"/>
    </row>
    <row r="871" spans="1:3">
      <c r="A871" s="3" t="str">
        <f>"202312302929"</f>
        <v>202312302929</v>
      </c>
      <c r="B871" s="4">
        <v>89.65</v>
      </c>
      <c r="C871" s="4">
        <v>132</v>
      </c>
    </row>
    <row r="872" spans="1:3">
      <c r="A872" s="3" t="str">
        <f>"202312302930"</f>
        <v>202312302930</v>
      </c>
      <c r="B872" s="4">
        <v>104.9</v>
      </c>
      <c r="C872" s="4">
        <v>17</v>
      </c>
    </row>
    <row r="873" spans="1:3">
      <c r="A873" s="3" t="str">
        <f>"202312303001"</f>
        <v>202312303001</v>
      </c>
      <c r="B873" s="4">
        <v>99.55</v>
      </c>
      <c r="C873" s="4">
        <v>46</v>
      </c>
    </row>
    <row r="874" spans="1:3">
      <c r="A874" s="3" t="str">
        <f>"202312303002"</f>
        <v>202312303002</v>
      </c>
      <c r="B874" s="4">
        <v>93.35</v>
      </c>
      <c r="C874" s="4">
        <v>109</v>
      </c>
    </row>
    <row r="875" spans="1:3">
      <c r="A875" s="3" t="str">
        <f>"202312303003"</f>
        <v>202312303003</v>
      </c>
      <c r="B875" s="4">
        <v>100.75</v>
      </c>
      <c r="C875" s="4">
        <v>38</v>
      </c>
    </row>
    <row r="876" spans="1:3">
      <c r="A876" s="3" t="str">
        <f>"202312303004"</f>
        <v>202312303004</v>
      </c>
      <c r="B876" s="4">
        <v>100.25</v>
      </c>
      <c r="C876" s="4">
        <v>41</v>
      </c>
    </row>
    <row r="877" spans="1:3">
      <c r="A877" s="3" t="str">
        <f>"202312303005"</f>
        <v>202312303005</v>
      </c>
      <c r="B877" s="4">
        <v>94.05</v>
      </c>
      <c r="C877" s="4">
        <v>102</v>
      </c>
    </row>
    <row r="878" spans="1:3">
      <c r="A878" s="3" t="str">
        <f>"202312303006"</f>
        <v>202312303006</v>
      </c>
      <c r="B878" s="4">
        <v>102.3</v>
      </c>
      <c r="C878" s="4">
        <v>30</v>
      </c>
    </row>
    <row r="879" spans="1:3">
      <c r="A879" s="3" t="str">
        <f>"202312303007"</f>
        <v>202312303007</v>
      </c>
      <c r="B879" s="4">
        <v>100.2</v>
      </c>
      <c r="C879" s="4">
        <v>42</v>
      </c>
    </row>
    <row r="880" spans="1:3">
      <c r="A880" s="3" t="str">
        <f>"202312303008"</f>
        <v>202312303008</v>
      </c>
      <c r="B880" s="4">
        <v>97.45</v>
      </c>
      <c r="C880" s="4">
        <v>66</v>
      </c>
    </row>
    <row r="881" spans="1:3">
      <c r="A881" s="3" t="str">
        <f>"202312303009"</f>
        <v>202312303009</v>
      </c>
      <c r="B881" s="4">
        <v>104.15</v>
      </c>
      <c r="C881" s="4">
        <v>21</v>
      </c>
    </row>
    <row r="882" spans="1:3">
      <c r="A882" s="3" t="str">
        <f>"202312303010"</f>
        <v>202312303010</v>
      </c>
      <c r="B882" s="4">
        <v>109.35</v>
      </c>
      <c r="C882" s="4">
        <v>6</v>
      </c>
    </row>
    <row r="883" spans="1:3">
      <c r="A883" s="3" t="str">
        <f>"202312303011"</f>
        <v>202312303011</v>
      </c>
      <c r="B883" s="4">
        <v>96.1</v>
      </c>
      <c r="C883" s="4">
        <v>81</v>
      </c>
    </row>
    <row r="884" spans="1:3">
      <c r="A884" s="3" t="str">
        <f>"202312303012"</f>
        <v>202312303012</v>
      </c>
      <c r="B884" s="4">
        <v>82.85</v>
      </c>
      <c r="C884" s="4">
        <v>166</v>
      </c>
    </row>
    <row r="885" spans="1:3">
      <c r="A885" s="3" t="str">
        <f>"202312303013"</f>
        <v>202312303013</v>
      </c>
      <c r="B885" s="4">
        <v>91.5</v>
      </c>
      <c r="C885" s="4">
        <v>121</v>
      </c>
    </row>
    <row r="886" spans="1:3">
      <c r="A886" s="3" t="str">
        <f>"202312303014"</f>
        <v>202312303014</v>
      </c>
      <c r="B886" s="4">
        <v>98.55</v>
      </c>
      <c r="C886" s="4">
        <v>53</v>
      </c>
    </row>
    <row r="887" spans="1:3">
      <c r="A887" s="3" t="str">
        <f>"202312303015"</f>
        <v>202312303015</v>
      </c>
      <c r="B887" s="4">
        <v>87.3</v>
      </c>
      <c r="C887" s="4">
        <v>150</v>
      </c>
    </row>
    <row r="888" spans="1:3">
      <c r="A888" s="3" t="str">
        <f>"202312303016"</f>
        <v>202312303016</v>
      </c>
      <c r="B888" s="4">
        <v>110.4</v>
      </c>
      <c r="C888" s="4">
        <v>5</v>
      </c>
    </row>
    <row r="889" spans="1:3">
      <c r="A889" s="3" t="str">
        <f>"202312303017"</f>
        <v>202312303017</v>
      </c>
      <c r="B889" s="4">
        <v>90.5</v>
      </c>
      <c r="C889" s="4">
        <v>128</v>
      </c>
    </row>
    <row r="890" spans="1:3">
      <c r="A890" s="3" t="str">
        <f>"202312303018"</f>
        <v>202312303018</v>
      </c>
      <c r="B890" s="4">
        <v>102.3</v>
      </c>
      <c r="C890" s="4">
        <v>30</v>
      </c>
    </row>
    <row r="891" spans="1:3">
      <c r="A891" s="3" t="str">
        <f>"202312303019"</f>
        <v>202312303019</v>
      </c>
      <c r="B891" s="4">
        <v>98.9</v>
      </c>
      <c r="C891" s="4">
        <v>50</v>
      </c>
    </row>
    <row r="892" spans="1:3">
      <c r="A892" s="3" t="str">
        <f>"202312303020"</f>
        <v>202312303020</v>
      </c>
      <c r="B892" s="4">
        <v>95.35</v>
      </c>
      <c r="C892" s="4">
        <v>85</v>
      </c>
    </row>
    <row r="893" spans="1:3">
      <c r="A893" s="3" t="str">
        <f>"202312303021"</f>
        <v>202312303021</v>
      </c>
      <c r="B893" s="4">
        <v>85.4</v>
      </c>
      <c r="C893" s="4">
        <v>160</v>
      </c>
    </row>
    <row r="894" spans="1:3">
      <c r="A894" s="3" t="str">
        <f>"202312303022"</f>
        <v>202312303022</v>
      </c>
      <c r="B894" s="4">
        <v>0</v>
      </c>
      <c r="C894" s="4"/>
    </row>
    <row r="895" spans="1:3">
      <c r="A895" s="3" t="str">
        <f>"202312303023"</f>
        <v>202312303023</v>
      </c>
      <c r="B895" s="4">
        <v>90.5</v>
      </c>
      <c r="C895" s="4">
        <v>128</v>
      </c>
    </row>
    <row r="896" spans="1:3">
      <c r="A896" s="3" t="str">
        <f>"202312303024"</f>
        <v>202312303024</v>
      </c>
      <c r="B896" s="4">
        <v>0</v>
      </c>
      <c r="C896" s="4"/>
    </row>
    <row r="897" spans="1:3">
      <c r="A897" s="3" t="str">
        <f>"202312303025"</f>
        <v>202312303025</v>
      </c>
      <c r="B897" s="4">
        <v>107.2</v>
      </c>
      <c r="C897" s="4">
        <v>8</v>
      </c>
    </row>
    <row r="898" spans="1:3">
      <c r="A898" s="3" t="str">
        <f>"202312303026"</f>
        <v>202312303026</v>
      </c>
      <c r="B898" s="4">
        <v>86.25</v>
      </c>
      <c r="C898" s="4">
        <v>157</v>
      </c>
    </row>
    <row r="899" spans="1:3">
      <c r="A899" s="3" t="str">
        <f>"202312303027"</f>
        <v>202312303027</v>
      </c>
      <c r="B899" s="4">
        <v>98.1</v>
      </c>
      <c r="C899" s="4">
        <v>57</v>
      </c>
    </row>
    <row r="900" spans="1:3">
      <c r="A900" s="3" t="str">
        <f>"202312303028"</f>
        <v>202312303028</v>
      </c>
      <c r="B900" s="4">
        <v>98.5</v>
      </c>
      <c r="C900" s="4">
        <v>54</v>
      </c>
    </row>
    <row r="901" spans="1:3">
      <c r="A901" s="3" t="str">
        <f>"202312303029"</f>
        <v>202312303029</v>
      </c>
      <c r="B901" s="4">
        <v>92.25</v>
      </c>
      <c r="C901" s="4">
        <v>117</v>
      </c>
    </row>
    <row r="902" spans="1:3">
      <c r="A902" s="3" t="str">
        <f>"202312303030"</f>
        <v>202312303030</v>
      </c>
      <c r="B902" s="4">
        <v>95.45</v>
      </c>
      <c r="C902" s="4">
        <v>84</v>
      </c>
    </row>
    <row r="903" spans="1:3">
      <c r="A903" s="3" t="str">
        <f>"202312303101"</f>
        <v>202312303101</v>
      </c>
      <c r="B903" s="4">
        <v>106.6</v>
      </c>
      <c r="C903" s="4">
        <v>10</v>
      </c>
    </row>
    <row r="904" spans="1:3">
      <c r="A904" s="3" t="str">
        <f>"202312303102"</f>
        <v>202312303102</v>
      </c>
      <c r="B904" s="4">
        <v>92.95</v>
      </c>
      <c r="C904" s="4">
        <v>112</v>
      </c>
    </row>
    <row r="905" spans="1:3">
      <c r="A905" s="3" t="str">
        <f>"202312303103"</f>
        <v>202312303103</v>
      </c>
      <c r="B905" s="4">
        <v>104.3</v>
      </c>
      <c r="C905" s="4">
        <v>20</v>
      </c>
    </row>
    <row r="906" spans="1:3">
      <c r="A906" s="3" t="str">
        <f>"202312303104"</f>
        <v>202312303104</v>
      </c>
      <c r="B906" s="4">
        <v>95.35</v>
      </c>
      <c r="C906" s="4">
        <v>85</v>
      </c>
    </row>
    <row r="907" spans="1:3">
      <c r="A907" s="3" t="str">
        <f>"202312303105"</f>
        <v>202312303105</v>
      </c>
      <c r="B907" s="4">
        <v>0</v>
      </c>
      <c r="C907" s="4"/>
    </row>
    <row r="908" spans="1:3">
      <c r="A908" s="3" t="str">
        <f>"202312303106"</f>
        <v>202312303106</v>
      </c>
      <c r="B908" s="4">
        <v>102.5</v>
      </c>
      <c r="C908" s="4">
        <v>28</v>
      </c>
    </row>
    <row r="909" spans="1:3">
      <c r="A909" s="3" t="str">
        <f>"202312303107"</f>
        <v>202312303107</v>
      </c>
      <c r="B909" s="4">
        <v>0</v>
      </c>
      <c r="C909" s="4"/>
    </row>
    <row r="910" spans="1:3">
      <c r="A910" s="3" t="str">
        <f>"202312303108"</f>
        <v>202312303108</v>
      </c>
      <c r="B910" s="4">
        <v>102.6</v>
      </c>
      <c r="C910" s="4">
        <v>27</v>
      </c>
    </row>
    <row r="911" spans="1:3">
      <c r="A911" s="3" t="str">
        <f>"202312303109"</f>
        <v>202312303109</v>
      </c>
      <c r="B911" s="4">
        <v>97.45</v>
      </c>
      <c r="C911" s="4">
        <v>66</v>
      </c>
    </row>
    <row r="912" spans="1:3">
      <c r="A912" s="3" t="str">
        <f>"202312303110"</f>
        <v>202312303110</v>
      </c>
      <c r="B912" s="4">
        <v>92.35</v>
      </c>
      <c r="C912" s="4">
        <v>114</v>
      </c>
    </row>
    <row r="913" spans="1:3">
      <c r="A913" s="3" t="str">
        <f>"202312303111"</f>
        <v>202312303111</v>
      </c>
      <c r="B913" s="4">
        <v>81.25</v>
      </c>
      <c r="C913" s="4">
        <v>172</v>
      </c>
    </row>
    <row r="914" spans="1:3">
      <c r="A914" s="3" t="str">
        <f>"202312303112"</f>
        <v>202312303112</v>
      </c>
      <c r="B914" s="4">
        <v>90.35</v>
      </c>
      <c r="C914" s="4">
        <v>131</v>
      </c>
    </row>
    <row r="915" spans="1:3">
      <c r="A915" s="3" t="str">
        <f>"202312303113"</f>
        <v>202312303113</v>
      </c>
      <c r="B915" s="4">
        <v>93.65</v>
      </c>
      <c r="C915" s="4">
        <v>106</v>
      </c>
    </row>
    <row r="916" spans="1:3">
      <c r="A916" s="3" t="str">
        <f>"202312303114"</f>
        <v>202312303114</v>
      </c>
      <c r="B916" s="4">
        <v>92.3</v>
      </c>
      <c r="C916" s="4">
        <v>116</v>
      </c>
    </row>
    <row r="917" spans="1:3">
      <c r="A917" s="3" t="str">
        <f>"202312303115"</f>
        <v>202312303115</v>
      </c>
      <c r="B917" s="4">
        <v>0</v>
      </c>
      <c r="C917" s="4"/>
    </row>
    <row r="918" spans="1:3">
      <c r="A918" s="3" t="str">
        <f>"202312303116"</f>
        <v>202312303116</v>
      </c>
      <c r="B918" s="4">
        <v>96</v>
      </c>
      <c r="C918" s="4">
        <v>136</v>
      </c>
    </row>
    <row r="919" spans="1:3">
      <c r="A919" s="3" t="str">
        <f>"202312303117"</f>
        <v>202312303117</v>
      </c>
      <c r="B919" s="4">
        <v>84.1</v>
      </c>
      <c r="C919" s="4">
        <v>262</v>
      </c>
    </row>
    <row r="920" spans="1:3">
      <c r="A920" s="3" t="str">
        <f>"202312303118"</f>
        <v>202312303118</v>
      </c>
      <c r="B920" s="4">
        <v>90.05</v>
      </c>
      <c r="C920" s="4">
        <v>223</v>
      </c>
    </row>
    <row r="921" spans="1:3">
      <c r="A921" s="3" t="str">
        <f>"202312303119"</f>
        <v>202312303119</v>
      </c>
      <c r="B921" s="4">
        <v>58.55</v>
      </c>
      <c r="C921" s="4">
        <v>286</v>
      </c>
    </row>
    <row r="922" spans="1:3">
      <c r="A922" s="3" t="str">
        <f>"202312303120"</f>
        <v>202312303120</v>
      </c>
      <c r="B922" s="4">
        <v>85.9</v>
      </c>
      <c r="C922" s="4">
        <v>251</v>
      </c>
    </row>
    <row r="923" spans="1:3">
      <c r="A923" s="3" t="str">
        <f>"202312303121"</f>
        <v>202312303121</v>
      </c>
      <c r="B923" s="4">
        <v>0</v>
      </c>
      <c r="C923" s="4"/>
    </row>
    <row r="924" spans="1:3">
      <c r="A924" s="3" t="str">
        <f>"202312303122"</f>
        <v>202312303122</v>
      </c>
      <c r="B924" s="4">
        <v>92.3</v>
      </c>
      <c r="C924" s="4">
        <v>197</v>
      </c>
    </row>
    <row r="925" spans="1:3">
      <c r="A925" s="3" t="str">
        <f>"202312303123"</f>
        <v>202312303123</v>
      </c>
      <c r="B925" s="4">
        <v>83.6</v>
      </c>
      <c r="C925" s="4">
        <v>263</v>
      </c>
    </row>
    <row r="926" spans="1:3">
      <c r="A926" s="3" t="str">
        <f>"202312303124"</f>
        <v>202312303124</v>
      </c>
      <c r="B926" s="4">
        <v>88.3</v>
      </c>
      <c r="C926" s="4">
        <v>237</v>
      </c>
    </row>
    <row r="927" spans="1:3">
      <c r="A927" s="3" t="str">
        <f>"202312303125"</f>
        <v>202312303125</v>
      </c>
      <c r="B927" s="4">
        <v>97</v>
      </c>
      <c r="C927" s="4">
        <v>123</v>
      </c>
    </row>
    <row r="928" spans="1:3">
      <c r="A928" s="3" t="str">
        <f>"202312303126"</f>
        <v>202312303126</v>
      </c>
      <c r="B928" s="4">
        <v>94.55</v>
      </c>
      <c r="C928" s="4">
        <v>166</v>
      </c>
    </row>
    <row r="929" spans="1:3">
      <c r="A929" s="3" t="str">
        <f>"202312303127"</f>
        <v>202312303127</v>
      </c>
      <c r="B929" s="4">
        <v>0</v>
      </c>
      <c r="C929" s="4"/>
    </row>
    <row r="930" spans="1:3">
      <c r="A930" s="3" t="str">
        <f>"202312303128"</f>
        <v>202312303128</v>
      </c>
      <c r="B930" s="4">
        <v>88.3</v>
      </c>
      <c r="C930" s="4">
        <v>237</v>
      </c>
    </row>
    <row r="931" spans="1:3">
      <c r="A931" s="3" t="str">
        <f>"202312303129"</f>
        <v>202312303129</v>
      </c>
      <c r="B931" s="4">
        <v>0</v>
      </c>
      <c r="C931" s="4"/>
    </row>
    <row r="932" spans="1:3">
      <c r="A932" s="3" t="str">
        <f>"202312303130"</f>
        <v>202312303130</v>
      </c>
      <c r="B932" s="4">
        <v>106.2</v>
      </c>
      <c r="C932" s="4">
        <v>21</v>
      </c>
    </row>
    <row r="933" spans="1:3">
      <c r="A933" s="3" t="str">
        <f>"202312303201"</f>
        <v>202312303201</v>
      </c>
      <c r="B933" s="4">
        <v>103.35</v>
      </c>
      <c r="C933" s="4">
        <v>43</v>
      </c>
    </row>
    <row r="934" spans="1:3">
      <c r="A934" s="3" t="str">
        <f>"202312303202"</f>
        <v>202312303202</v>
      </c>
      <c r="B934" s="4">
        <v>101.95</v>
      </c>
      <c r="C934" s="4">
        <v>65</v>
      </c>
    </row>
    <row r="935" spans="1:3">
      <c r="A935" s="3" t="str">
        <f>"202312303203"</f>
        <v>202312303203</v>
      </c>
      <c r="B935" s="4">
        <v>97.3</v>
      </c>
      <c r="C935" s="4">
        <v>120</v>
      </c>
    </row>
    <row r="936" spans="1:3">
      <c r="A936" s="3" t="str">
        <f>"202312303204"</f>
        <v>202312303204</v>
      </c>
      <c r="B936" s="4">
        <v>102.1</v>
      </c>
      <c r="C936" s="4">
        <v>62</v>
      </c>
    </row>
    <row r="937" spans="1:3">
      <c r="A937" s="3" t="str">
        <f>"202312303205"</f>
        <v>202312303205</v>
      </c>
      <c r="B937" s="4">
        <v>82.05</v>
      </c>
      <c r="C937" s="4">
        <v>273</v>
      </c>
    </row>
    <row r="938" spans="1:3">
      <c r="A938" s="3" t="str">
        <f>"202312303206"</f>
        <v>202312303206</v>
      </c>
      <c r="B938" s="4">
        <v>0</v>
      </c>
      <c r="C938" s="4"/>
    </row>
    <row r="939" spans="1:3">
      <c r="A939" s="3" t="str">
        <f>"202312303207"</f>
        <v>202312303207</v>
      </c>
      <c r="B939" s="4">
        <v>93.8</v>
      </c>
      <c r="C939" s="4">
        <v>177</v>
      </c>
    </row>
    <row r="940" spans="1:3">
      <c r="A940" s="3" t="str">
        <f>"202312303208"</f>
        <v>202312303208</v>
      </c>
      <c r="B940" s="4">
        <v>95.85</v>
      </c>
      <c r="C940" s="4">
        <v>139</v>
      </c>
    </row>
    <row r="941" spans="1:3">
      <c r="A941" s="3" t="str">
        <f>"202312303209"</f>
        <v>202312303209</v>
      </c>
      <c r="B941" s="4">
        <v>98.25</v>
      </c>
      <c r="C941" s="4">
        <v>107</v>
      </c>
    </row>
    <row r="942" spans="1:3">
      <c r="A942" s="3" t="str">
        <f>"202312303210"</f>
        <v>202312303210</v>
      </c>
      <c r="B942" s="4">
        <v>89.55</v>
      </c>
      <c r="C942" s="4">
        <v>227</v>
      </c>
    </row>
    <row r="943" spans="1:3">
      <c r="A943" s="3" t="str">
        <f>"202312303211"</f>
        <v>202312303211</v>
      </c>
      <c r="B943" s="4">
        <v>105.6</v>
      </c>
      <c r="C943" s="4">
        <v>23</v>
      </c>
    </row>
    <row r="944" spans="1:3">
      <c r="A944" s="3" t="str">
        <f>"202312303212"</f>
        <v>202312303212</v>
      </c>
      <c r="B944" s="4">
        <v>0</v>
      </c>
      <c r="C944" s="4"/>
    </row>
    <row r="945" spans="1:3">
      <c r="A945" s="3" t="str">
        <f>"202312303213"</f>
        <v>202312303213</v>
      </c>
      <c r="B945" s="4">
        <v>82.9</v>
      </c>
      <c r="C945" s="4">
        <v>269</v>
      </c>
    </row>
    <row r="946" spans="1:3">
      <c r="A946" s="3" t="str">
        <f>"202312303214"</f>
        <v>202312303214</v>
      </c>
      <c r="B946" s="4">
        <v>104</v>
      </c>
      <c r="C946" s="4">
        <v>35</v>
      </c>
    </row>
    <row r="947" spans="1:3">
      <c r="A947" s="3" t="str">
        <f>"202312303215"</f>
        <v>202312303215</v>
      </c>
      <c r="B947" s="4">
        <v>0</v>
      </c>
      <c r="C947" s="4"/>
    </row>
    <row r="948" spans="1:3">
      <c r="A948" s="3" t="str">
        <f>"202312303216"</f>
        <v>202312303216</v>
      </c>
      <c r="B948" s="4">
        <v>95.6</v>
      </c>
      <c r="C948" s="4">
        <v>143</v>
      </c>
    </row>
    <row r="949" spans="1:3">
      <c r="A949" s="3" t="str">
        <f>"202312303217"</f>
        <v>202312303217</v>
      </c>
      <c r="B949" s="4">
        <v>103</v>
      </c>
      <c r="C949" s="4">
        <v>49</v>
      </c>
    </row>
    <row r="950" spans="1:3">
      <c r="A950" s="3" t="str">
        <f>"202312303218"</f>
        <v>202312303218</v>
      </c>
      <c r="B950" s="4">
        <v>87.6</v>
      </c>
      <c r="C950" s="4">
        <v>240</v>
      </c>
    </row>
    <row r="951" spans="1:3">
      <c r="A951" s="3" t="str">
        <f>"202312303219"</f>
        <v>202312303219</v>
      </c>
      <c r="B951" s="4">
        <v>103.5</v>
      </c>
      <c r="C951" s="4">
        <v>39</v>
      </c>
    </row>
    <row r="952" spans="1:3">
      <c r="A952" s="3" t="str">
        <f>"202312303220"</f>
        <v>202312303220</v>
      </c>
      <c r="B952" s="4">
        <v>74.65</v>
      </c>
      <c r="C952" s="4">
        <v>281</v>
      </c>
    </row>
    <row r="953" spans="1:3">
      <c r="A953" s="3" t="str">
        <f>"202312303221"</f>
        <v>202312303221</v>
      </c>
      <c r="B953" s="4">
        <v>94.4</v>
      </c>
      <c r="C953" s="4">
        <v>168</v>
      </c>
    </row>
    <row r="954" spans="1:3">
      <c r="A954" s="3" t="str">
        <f>"202312303222"</f>
        <v>202312303222</v>
      </c>
      <c r="B954" s="4">
        <v>107.2</v>
      </c>
      <c r="C954" s="4">
        <v>11</v>
      </c>
    </row>
    <row r="955" spans="1:3">
      <c r="A955" s="3" t="str">
        <f>"202312303223"</f>
        <v>202312303223</v>
      </c>
      <c r="B955" s="4">
        <v>103.35</v>
      </c>
      <c r="C955" s="4">
        <v>43</v>
      </c>
    </row>
    <row r="956" spans="1:3">
      <c r="A956" s="3" t="str">
        <f>"202312303224"</f>
        <v>202312303224</v>
      </c>
      <c r="B956" s="4">
        <v>87.55</v>
      </c>
      <c r="C956" s="4">
        <v>241</v>
      </c>
    </row>
    <row r="957" spans="1:3">
      <c r="A957" s="3" t="str">
        <f>"202312303225"</f>
        <v>202312303225</v>
      </c>
      <c r="B957" s="4">
        <v>107.2</v>
      </c>
      <c r="C957" s="4">
        <v>11</v>
      </c>
    </row>
    <row r="958" spans="1:3">
      <c r="A958" s="3" t="str">
        <f>"202312303226"</f>
        <v>202312303226</v>
      </c>
      <c r="B958" s="4">
        <v>90.05</v>
      </c>
      <c r="C958" s="4">
        <v>223</v>
      </c>
    </row>
    <row r="959" spans="1:3">
      <c r="A959" s="3" t="str">
        <f>"202312303227"</f>
        <v>202312303227</v>
      </c>
      <c r="B959" s="4">
        <v>88.45</v>
      </c>
      <c r="C959" s="4">
        <v>235</v>
      </c>
    </row>
    <row r="960" spans="1:3">
      <c r="A960" s="3" t="str">
        <f>"202312303228"</f>
        <v>202312303228</v>
      </c>
      <c r="B960" s="4">
        <v>98.55</v>
      </c>
      <c r="C960" s="4">
        <v>102</v>
      </c>
    </row>
    <row r="961" spans="1:3">
      <c r="A961" s="3" t="str">
        <f>"202312303229"</f>
        <v>202312303229</v>
      </c>
      <c r="B961" s="4">
        <v>94</v>
      </c>
      <c r="C961" s="4">
        <v>173</v>
      </c>
    </row>
    <row r="962" spans="1:3">
      <c r="A962" s="3" t="str">
        <f>"202312303230"</f>
        <v>202312303230</v>
      </c>
      <c r="B962" s="4">
        <v>101.8</v>
      </c>
      <c r="C962" s="4">
        <v>68</v>
      </c>
    </row>
    <row r="963" spans="1:3">
      <c r="A963" s="3" t="str">
        <f>"202312303301"</f>
        <v>202312303301</v>
      </c>
      <c r="B963" s="4">
        <v>0</v>
      </c>
      <c r="C963" s="4"/>
    </row>
    <row r="964" spans="1:3">
      <c r="A964" s="3" t="str">
        <f>"202312303302"</f>
        <v>202312303302</v>
      </c>
      <c r="B964" s="4">
        <v>0</v>
      </c>
      <c r="C964" s="4"/>
    </row>
    <row r="965" spans="1:3">
      <c r="A965" s="3" t="str">
        <f>"202312303303"</f>
        <v>202312303303</v>
      </c>
      <c r="B965" s="4">
        <v>101.95</v>
      </c>
      <c r="C965" s="4">
        <v>65</v>
      </c>
    </row>
    <row r="966" spans="1:3">
      <c r="A966" s="3" t="str">
        <f>"202312303304"</f>
        <v>202312303304</v>
      </c>
      <c r="B966" s="4">
        <v>106.5</v>
      </c>
      <c r="C966" s="4">
        <v>18</v>
      </c>
    </row>
    <row r="967" spans="1:3">
      <c r="A967" s="3" t="str">
        <f>"202312303305"</f>
        <v>202312303305</v>
      </c>
      <c r="B967" s="4">
        <v>101.5</v>
      </c>
      <c r="C967" s="4">
        <v>72</v>
      </c>
    </row>
    <row r="968" spans="1:3">
      <c r="A968" s="3" t="str">
        <f>"202312303306"</f>
        <v>202312303306</v>
      </c>
      <c r="B968" s="4">
        <v>101.4</v>
      </c>
      <c r="C968" s="4">
        <v>76</v>
      </c>
    </row>
    <row r="969" spans="1:3">
      <c r="A969" s="3" t="str">
        <f>"202312303307"</f>
        <v>202312303307</v>
      </c>
      <c r="B969" s="4">
        <v>97.5</v>
      </c>
      <c r="C969" s="4">
        <v>119</v>
      </c>
    </row>
    <row r="970" spans="1:3">
      <c r="A970" s="3" t="str">
        <f>"202312303308"</f>
        <v>202312303308</v>
      </c>
      <c r="B970" s="4">
        <v>93.8</v>
      </c>
      <c r="C970" s="4">
        <v>177</v>
      </c>
    </row>
    <row r="971" spans="1:3">
      <c r="A971" s="3" t="str">
        <f>"202312303309"</f>
        <v>202312303309</v>
      </c>
      <c r="B971" s="4">
        <v>102.6</v>
      </c>
      <c r="C971" s="4">
        <v>56</v>
      </c>
    </row>
    <row r="972" spans="1:3">
      <c r="A972" s="3" t="str">
        <f>"202312303310"</f>
        <v>202312303310</v>
      </c>
      <c r="B972" s="4">
        <v>95.3</v>
      </c>
      <c r="C972" s="4">
        <v>151</v>
      </c>
    </row>
    <row r="973" spans="1:3">
      <c r="A973" s="3" t="str">
        <f>"202312303311"</f>
        <v>202312303311</v>
      </c>
      <c r="B973" s="4">
        <v>0</v>
      </c>
      <c r="C973" s="4"/>
    </row>
    <row r="974" spans="1:3">
      <c r="A974" s="3" t="str">
        <f>"202312303312"</f>
        <v>202312303312</v>
      </c>
      <c r="B974" s="4">
        <v>96.1</v>
      </c>
      <c r="C974" s="4">
        <v>133</v>
      </c>
    </row>
    <row r="975" spans="1:3">
      <c r="A975" s="3" t="str">
        <f>"202312303313"</f>
        <v>202312303313</v>
      </c>
      <c r="B975" s="4">
        <v>107.05</v>
      </c>
      <c r="C975" s="4">
        <v>13</v>
      </c>
    </row>
    <row r="976" spans="1:3">
      <c r="A976" s="3" t="str">
        <f>"202312303314"</f>
        <v>202312303314</v>
      </c>
      <c r="B976" s="4">
        <v>102.25</v>
      </c>
      <c r="C976" s="4">
        <v>59</v>
      </c>
    </row>
    <row r="977" spans="1:3">
      <c r="A977" s="3" t="str">
        <f>"202312303315"</f>
        <v>202312303315</v>
      </c>
      <c r="B977" s="4">
        <v>92.25</v>
      </c>
      <c r="C977" s="4">
        <v>199</v>
      </c>
    </row>
    <row r="978" spans="1:3">
      <c r="A978" s="3" t="str">
        <f>"202312303316"</f>
        <v>202312303316</v>
      </c>
      <c r="B978" s="4">
        <v>0</v>
      </c>
      <c r="C978" s="4"/>
    </row>
    <row r="979" spans="1:3">
      <c r="A979" s="3" t="str">
        <f>"202312303317"</f>
        <v>202312303317</v>
      </c>
      <c r="B979" s="4">
        <v>0</v>
      </c>
      <c r="C979" s="4"/>
    </row>
    <row r="980" spans="1:3">
      <c r="A980" s="3" t="str">
        <f>"202312303318"</f>
        <v>202312303318</v>
      </c>
      <c r="B980" s="4">
        <v>106.5</v>
      </c>
      <c r="C980" s="4">
        <v>18</v>
      </c>
    </row>
    <row r="981" spans="1:3">
      <c r="A981" s="3" t="str">
        <f>"202312303319"</f>
        <v>202312303319</v>
      </c>
      <c r="B981" s="4">
        <v>106.6</v>
      </c>
      <c r="C981" s="4">
        <v>17</v>
      </c>
    </row>
    <row r="982" spans="1:3">
      <c r="A982" s="3" t="str">
        <f>"202312303320"</f>
        <v>202312303320</v>
      </c>
      <c r="B982" s="4">
        <v>94</v>
      </c>
      <c r="C982" s="4">
        <v>173</v>
      </c>
    </row>
    <row r="983" spans="1:3">
      <c r="A983" s="3" t="str">
        <f>"202312303321"</f>
        <v>202312303321</v>
      </c>
      <c r="B983" s="4">
        <v>84.2</v>
      </c>
      <c r="C983" s="4">
        <v>261</v>
      </c>
    </row>
    <row r="984" spans="1:3">
      <c r="A984" s="3" t="str">
        <f>"202312303322"</f>
        <v>202312303322</v>
      </c>
      <c r="B984" s="4">
        <v>0</v>
      </c>
      <c r="C984" s="4"/>
    </row>
    <row r="985" spans="1:3">
      <c r="A985" s="3" t="str">
        <f>"202312303323"</f>
        <v>202312303323</v>
      </c>
      <c r="B985" s="4">
        <v>101.5</v>
      </c>
      <c r="C985" s="4">
        <v>72</v>
      </c>
    </row>
    <row r="986" spans="1:3">
      <c r="A986" s="3" t="str">
        <f>"202312303324"</f>
        <v>202312303324</v>
      </c>
      <c r="B986" s="4">
        <v>101.6</v>
      </c>
      <c r="C986" s="4">
        <v>70</v>
      </c>
    </row>
    <row r="987" spans="1:3">
      <c r="A987" s="3" t="str">
        <f>"202312303325"</f>
        <v>202312303325</v>
      </c>
      <c r="B987" s="4">
        <v>78.95</v>
      </c>
      <c r="C987" s="4">
        <v>276</v>
      </c>
    </row>
    <row r="988" spans="1:3">
      <c r="A988" s="3" t="str">
        <f>"202312303326"</f>
        <v>202312303326</v>
      </c>
      <c r="B988" s="4">
        <v>0</v>
      </c>
      <c r="C988" s="4"/>
    </row>
    <row r="989" spans="1:3">
      <c r="A989" s="3" t="str">
        <f>"202312303327"</f>
        <v>202312303327</v>
      </c>
      <c r="B989" s="4">
        <v>91.9</v>
      </c>
      <c r="C989" s="4">
        <v>202</v>
      </c>
    </row>
    <row r="990" spans="1:3">
      <c r="A990" s="3" t="str">
        <f>"202312303328"</f>
        <v>202312303328</v>
      </c>
      <c r="B990" s="4">
        <v>96.8</v>
      </c>
      <c r="C990" s="4">
        <v>127</v>
      </c>
    </row>
    <row r="991" spans="1:3">
      <c r="A991" s="3" t="str">
        <f>"202312303329"</f>
        <v>202312303329</v>
      </c>
      <c r="B991" s="4">
        <v>102.35</v>
      </c>
      <c r="C991" s="4">
        <v>58</v>
      </c>
    </row>
    <row r="992" spans="1:3">
      <c r="A992" s="3" t="str">
        <f>"202312303330"</f>
        <v>202312303330</v>
      </c>
      <c r="B992" s="4">
        <v>101.65</v>
      </c>
      <c r="C992" s="4">
        <v>69</v>
      </c>
    </row>
    <row r="993" spans="1:3">
      <c r="A993" s="3" t="str">
        <f>"202312303401"</f>
        <v>202312303401</v>
      </c>
      <c r="B993" s="4">
        <v>91.7</v>
      </c>
      <c r="C993" s="4">
        <v>205</v>
      </c>
    </row>
    <row r="994" spans="1:3">
      <c r="A994" s="3" t="str">
        <f>"202312303402"</f>
        <v>202312303402</v>
      </c>
      <c r="B994" s="4">
        <v>100.45</v>
      </c>
      <c r="C994" s="4">
        <v>83</v>
      </c>
    </row>
    <row r="995" spans="1:3">
      <c r="A995" s="3" t="str">
        <f>"202312303403"</f>
        <v>202312303403</v>
      </c>
      <c r="B995" s="4">
        <v>98.9</v>
      </c>
      <c r="C995" s="4">
        <v>97</v>
      </c>
    </row>
    <row r="996" spans="1:3">
      <c r="A996" s="3" t="str">
        <f>"202312303404"</f>
        <v>202312303404</v>
      </c>
      <c r="B996" s="4">
        <v>90.45</v>
      </c>
      <c r="C996" s="4">
        <v>221</v>
      </c>
    </row>
    <row r="997" spans="1:3">
      <c r="A997" s="3" t="str">
        <f>"202312303405"</f>
        <v>202312303405</v>
      </c>
      <c r="B997" s="4">
        <v>76.6</v>
      </c>
      <c r="C997" s="4">
        <v>278</v>
      </c>
    </row>
    <row r="998" spans="1:3">
      <c r="A998" s="3" t="str">
        <f>"202312303406"</f>
        <v>202312303406</v>
      </c>
      <c r="B998" s="4">
        <v>95.5</v>
      </c>
      <c r="C998" s="4">
        <v>145</v>
      </c>
    </row>
    <row r="999" spans="1:3">
      <c r="A999" s="3" t="str">
        <f>"202312303407"</f>
        <v>202312303407</v>
      </c>
      <c r="B999" s="4">
        <v>92.3</v>
      </c>
      <c r="C999" s="4">
        <v>197</v>
      </c>
    </row>
    <row r="1000" spans="1:3">
      <c r="A1000" s="3" t="str">
        <f>"202312303408"</f>
        <v>202312303408</v>
      </c>
      <c r="B1000" s="4">
        <v>88.9</v>
      </c>
      <c r="C1000" s="4">
        <v>232</v>
      </c>
    </row>
    <row r="1001" spans="1:3">
      <c r="A1001" s="3" t="str">
        <f>"202312303409"</f>
        <v>202312303409</v>
      </c>
      <c r="B1001" s="4">
        <v>0</v>
      </c>
      <c r="C1001" s="4"/>
    </row>
    <row r="1002" spans="1:3">
      <c r="A1002" s="3" t="str">
        <f>"202312303410"</f>
        <v>202312303410</v>
      </c>
      <c r="B1002" s="4">
        <v>0</v>
      </c>
      <c r="C1002" s="4"/>
    </row>
    <row r="1003" spans="1:3">
      <c r="A1003" s="3" t="str">
        <f>"202312303411"</f>
        <v>202312303411</v>
      </c>
      <c r="B1003" s="4">
        <v>100.75</v>
      </c>
      <c r="C1003" s="4">
        <v>81</v>
      </c>
    </row>
    <row r="1004" spans="1:3">
      <c r="A1004" s="3" t="str">
        <f>"202312303412"</f>
        <v>202312303412</v>
      </c>
      <c r="B1004" s="4">
        <v>95.4</v>
      </c>
      <c r="C1004" s="4">
        <v>147</v>
      </c>
    </row>
    <row r="1005" spans="1:3">
      <c r="A1005" s="3" t="str">
        <f>"202312303413"</f>
        <v>202312303413</v>
      </c>
      <c r="B1005" s="4">
        <v>100.65</v>
      </c>
      <c r="C1005" s="4">
        <v>82</v>
      </c>
    </row>
    <row r="1006" spans="1:3">
      <c r="A1006" s="3" t="str">
        <f>"202312303414"</f>
        <v>202312303414</v>
      </c>
      <c r="B1006" s="4">
        <v>95.65</v>
      </c>
      <c r="C1006" s="4">
        <v>142</v>
      </c>
    </row>
    <row r="1007" spans="1:3">
      <c r="A1007" s="3" t="str">
        <f>"202312303415"</f>
        <v>202312303415</v>
      </c>
      <c r="B1007" s="4">
        <v>107.45</v>
      </c>
      <c r="C1007" s="4">
        <v>10</v>
      </c>
    </row>
    <row r="1008" spans="1:3">
      <c r="A1008" s="3" t="str">
        <f>"202312303416"</f>
        <v>202312303416</v>
      </c>
      <c r="B1008" s="4">
        <v>91.15</v>
      </c>
      <c r="C1008" s="4">
        <v>212</v>
      </c>
    </row>
    <row r="1009" spans="1:3">
      <c r="A1009" s="3" t="str">
        <f>"202312303417"</f>
        <v>202312303417</v>
      </c>
      <c r="B1009" s="4">
        <v>93.5</v>
      </c>
      <c r="C1009" s="4">
        <v>179</v>
      </c>
    </row>
    <row r="1010" spans="1:3">
      <c r="A1010" s="3" t="str">
        <f>"202312303418"</f>
        <v>202312303418</v>
      </c>
      <c r="B1010" s="4">
        <v>89.2</v>
      </c>
      <c r="C1010" s="4">
        <v>229</v>
      </c>
    </row>
    <row r="1011" spans="1:3">
      <c r="A1011" s="3" t="str">
        <f>"202312303419"</f>
        <v>202312303419</v>
      </c>
      <c r="B1011" s="4">
        <v>99.9</v>
      </c>
      <c r="C1011" s="4">
        <v>88</v>
      </c>
    </row>
    <row r="1012" spans="1:3">
      <c r="A1012" s="3" t="str">
        <f>"202312303420"</f>
        <v>202312303420</v>
      </c>
      <c r="B1012" s="4">
        <v>104.75</v>
      </c>
      <c r="C1012" s="4">
        <v>31</v>
      </c>
    </row>
    <row r="1013" spans="1:3">
      <c r="A1013" s="3" t="str">
        <f>"202312303421"</f>
        <v>202312303421</v>
      </c>
      <c r="B1013" s="4">
        <v>91.4</v>
      </c>
      <c r="C1013" s="4">
        <v>208</v>
      </c>
    </row>
    <row r="1014" spans="1:3">
      <c r="A1014" s="3" t="str">
        <f>"202312303422"</f>
        <v>202312303422</v>
      </c>
      <c r="B1014" s="4">
        <v>97.7</v>
      </c>
      <c r="C1014" s="4">
        <v>116</v>
      </c>
    </row>
    <row r="1015" spans="1:3">
      <c r="A1015" s="3" t="str">
        <f>"202312303423"</f>
        <v>202312303423</v>
      </c>
      <c r="B1015" s="4">
        <v>83.25</v>
      </c>
      <c r="C1015" s="4">
        <v>268</v>
      </c>
    </row>
    <row r="1016" spans="1:3">
      <c r="A1016" s="3" t="str">
        <f>"202312303424"</f>
        <v>202312303424</v>
      </c>
      <c r="B1016" s="4">
        <v>83.5</v>
      </c>
      <c r="C1016" s="4">
        <v>264</v>
      </c>
    </row>
    <row r="1017" spans="1:3">
      <c r="A1017" s="3" t="str">
        <f>"202312303425"</f>
        <v>202312303425</v>
      </c>
      <c r="B1017" s="4">
        <v>0</v>
      </c>
      <c r="C1017" s="4"/>
    </row>
    <row r="1018" spans="1:3">
      <c r="A1018" s="3" t="str">
        <f>"202312303426"</f>
        <v>202312303426</v>
      </c>
      <c r="B1018" s="4">
        <v>98.3</v>
      </c>
      <c r="C1018" s="4">
        <v>106</v>
      </c>
    </row>
    <row r="1019" spans="1:3">
      <c r="A1019" s="3" t="str">
        <f>"202312303427"</f>
        <v>202312303427</v>
      </c>
      <c r="B1019" s="4">
        <v>103.7</v>
      </c>
      <c r="C1019" s="4">
        <v>36</v>
      </c>
    </row>
    <row r="1020" spans="1:3">
      <c r="A1020" s="3" t="str">
        <f>"202312303428"</f>
        <v>202312303428</v>
      </c>
      <c r="B1020" s="4">
        <v>70.7</v>
      </c>
      <c r="C1020" s="4">
        <v>284</v>
      </c>
    </row>
    <row r="1021" spans="1:3">
      <c r="A1021" s="3" t="str">
        <f>"202312303429"</f>
        <v>202312303429</v>
      </c>
      <c r="B1021" s="4">
        <v>93.9</v>
      </c>
      <c r="C1021" s="4">
        <v>175</v>
      </c>
    </row>
    <row r="1022" spans="1:3">
      <c r="A1022" s="3" t="str">
        <f>"202312303430"</f>
        <v>202312303430</v>
      </c>
      <c r="B1022" s="4">
        <v>0</v>
      </c>
      <c r="C1022" s="4"/>
    </row>
    <row r="1023" spans="1:3">
      <c r="A1023" s="3" t="str">
        <f>"202312303501"</f>
        <v>202312303501</v>
      </c>
      <c r="B1023" s="4">
        <v>0</v>
      </c>
      <c r="C1023" s="4"/>
    </row>
    <row r="1024" spans="1:3">
      <c r="A1024" s="3" t="str">
        <f>"202312303502"</f>
        <v>202312303502</v>
      </c>
      <c r="B1024" s="4">
        <v>98.15</v>
      </c>
      <c r="C1024" s="4">
        <v>110</v>
      </c>
    </row>
    <row r="1025" spans="1:3">
      <c r="A1025" s="3" t="str">
        <f>"202312303503"</f>
        <v>202312303503</v>
      </c>
      <c r="B1025" s="4">
        <v>104.65</v>
      </c>
      <c r="C1025" s="4">
        <v>32</v>
      </c>
    </row>
    <row r="1026" spans="1:3">
      <c r="A1026" s="3" t="str">
        <f>"202312303504"</f>
        <v>202312303504</v>
      </c>
      <c r="B1026" s="4">
        <v>84.7</v>
      </c>
      <c r="C1026" s="4">
        <v>258</v>
      </c>
    </row>
    <row r="1027" spans="1:3">
      <c r="A1027" s="3" t="str">
        <f>"202312303505"</f>
        <v>202312303505</v>
      </c>
      <c r="B1027" s="4">
        <v>92.95</v>
      </c>
      <c r="C1027" s="4">
        <v>186</v>
      </c>
    </row>
    <row r="1028" spans="1:3">
      <c r="A1028" s="3" t="str">
        <f>"202312303506"</f>
        <v>202312303506</v>
      </c>
      <c r="B1028" s="4">
        <v>0</v>
      </c>
      <c r="C1028" s="4"/>
    </row>
    <row r="1029" spans="1:3">
      <c r="A1029" s="3" t="str">
        <f>"202312303507"</f>
        <v>202312303507</v>
      </c>
      <c r="B1029" s="4">
        <v>92.5</v>
      </c>
      <c r="C1029" s="4">
        <v>194</v>
      </c>
    </row>
    <row r="1030" spans="1:3">
      <c r="A1030" s="3" t="str">
        <f>"202312303508"</f>
        <v>202312303508</v>
      </c>
      <c r="B1030" s="4">
        <v>0</v>
      </c>
      <c r="C1030" s="4"/>
    </row>
    <row r="1031" spans="1:3">
      <c r="A1031" s="3" t="str">
        <f>"202312303509"</f>
        <v>202312303509</v>
      </c>
      <c r="B1031" s="4">
        <v>0</v>
      </c>
      <c r="C1031" s="4"/>
    </row>
    <row r="1032" spans="1:3">
      <c r="A1032" s="3" t="str">
        <f>"202312303510"</f>
        <v>202312303510</v>
      </c>
      <c r="B1032" s="4">
        <v>96.8</v>
      </c>
      <c r="C1032" s="4">
        <v>127</v>
      </c>
    </row>
    <row r="1033" spans="1:3">
      <c r="A1033" s="3" t="str">
        <f>"202312303511"</f>
        <v>202312303511</v>
      </c>
      <c r="B1033" s="4">
        <v>102.1</v>
      </c>
      <c r="C1033" s="4">
        <v>62</v>
      </c>
    </row>
    <row r="1034" spans="1:3">
      <c r="A1034" s="3" t="str">
        <f>"202312303512"</f>
        <v>202312303512</v>
      </c>
      <c r="B1034" s="4">
        <v>95.4</v>
      </c>
      <c r="C1034" s="4">
        <v>147</v>
      </c>
    </row>
    <row r="1035" spans="1:3">
      <c r="A1035" s="3" t="str">
        <f>"202312303513"</f>
        <v>202312303513</v>
      </c>
      <c r="B1035" s="4">
        <v>98</v>
      </c>
      <c r="C1035" s="4">
        <v>114</v>
      </c>
    </row>
    <row r="1036" spans="1:3">
      <c r="A1036" s="3" t="str">
        <f>"202312303514"</f>
        <v>202312303514</v>
      </c>
      <c r="B1036" s="4">
        <v>0</v>
      </c>
      <c r="C1036" s="4"/>
    </row>
    <row r="1037" spans="1:3">
      <c r="A1037" s="3" t="str">
        <f>"202312303515"</f>
        <v>202312303515</v>
      </c>
      <c r="B1037" s="4">
        <v>87.2</v>
      </c>
      <c r="C1037" s="4">
        <v>244</v>
      </c>
    </row>
    <row r="1038" spans="1:3">
      <c r="A1038" s="3" t="str">
        <f>"202312303516"</f>
        <v>202312303516</v>
      </c>
      <c r="B1038" s="4">
        <v>95.1</v>
      </c>
      <c r="C1038" s="4">
        <v>154</v>
      </c>
    </row>
    <row r="1039" spans="1:3">
      <c r="A1039" s="3" t="str">
        <f>"202312303517"</f>
        <v>202312303517</v>
      </c>
      <c r="B1039" s="4">
        <v>82.35</v>
      </c>
      <c r="C1039" s="4">
        <v>272</v>
      </c>
    </row>
    <row r="1040" spans="1:3">
      <c r="A1040" s="3" t="str">
        <f>"202312303518"</f>
        <v>202312303518</v>
      </c>
      <c r="B1040" s="4">
        <v>99.3</v>
      </c>
      <c r="C1040" s="4">
        <v>91</v>
      </c>
    </row>
    <row r="1041" spans="1:3">
      <c r="A1041" s="3" t="str">
        <f>"202312303519"</f>
        <v>202312303519</v>
      </c>
      <c r="B1041" s="4">
        <v>99.05</v>
      </c>
      <c r="C1041" s="4">
        <v>95</v>
      </c>
    </row>
    <row r="1042" spans="1:3">
      <c r="A1042" s="3" t="str">
        <f>"202312303520"</f>
        <v>202312303520</v>
      </c>
      <c r="B1042" s="4">
        <v>89.8</v>
      </c>
      <c r="C1042" s="4">
        <v>225</v>
      </c>
    </row>
    <row r="1043" spans="1:3">
      <c r="A1043" s="3" t="str">
        <f>"202312303521"</f>
        <v>202312303521</v>
      </c>
      <c r="B1043" s="4">
        <v>90.8</v>
      </c>
      <c r="C1043" s="4">
        <v>215</v>
      </c>
    </row>
    <row r="1044" spans="1:3">
      <c r="A1044" s="3" t="str">
        <f>"202312303522"</f>
        <v>202312303522</v>
      </c>
      <c r="B1044" s="4">
        <v>0</v>
      </c>
      <c r="C1044" s="4"/>
    </row>
    <row r="1045" spans="1:3">
      <c r="A1045" s="3" t="str">
        <f>"202312303523"</f>
        <v>202312303523</v>
      </c>
      <c r="B1045" s="4">
        <v>90.4</v>
      </c>
      <c r="C1045" s="4">
        <v>222</v>
      </c>
    </row>
    <row r="1046" spans="1:3">
      <c r="A1046" s="3" t="str">
        <f>"202312303524"</f>
        <v>202312303524</v>
      </c>
      <c r="B1046" s="4">
        <v>111.5</v>
      </c>
      <c r="C1046" s="4">
        <v>2</v>
      </c>
    </row>
    <row r="1047" spans="1:3">
      <c r="A1047" s="3" t="str">
        <f>"202312303525"</f>
        <v>202312303525</v>
      </c>
      <c r="B1047" s="4">
        <v>90.75</v>
      </c>
      <c r="C1047" s="4">
        <v>216</v>
      </c>
    </row>
    <row r="1048" spans="1:3">
      <c r="A1048" s="3" t="str">
        <f>"202312303526"</f>
        <v>202312303526</v>
      </c>
      <c r="B1048" s="4">
        <v>89</v>
      </c>
      <c r="C1048" s="4">
        <v>231</v>
      </c>
    </row>
    <row r="1049" spans="1:3">
      <c r="A1049" s="3" t="str">
        <f>"202312303527"</f>
        <v>202312303527</v>
      </c>
      <c r="B1049" s="4">
        <v>106.8</v>
      </c>
      <c r="C1049" s="4">
        <v>15</v>
      </c>
    </row>
    <row r="1050" spans="1:3">
      <c r="A1050" s="3" t="str">
        <f>"202312303528"</f>
        <v>202312303528</v>
      </c>
      <c r="B1050" s="4">
        <v>88.6</v>
      </c>
      <c r="C1050" s="4">
        <v>233</v>
      </c>
    </row>
    <row r="1051" spans="1:3">
      <c r="A1051" s="3" t="str">
        <f>"202312303529"</f>
        <v>202312303529</v>
      </c>
      <c r="B1051" s="4">
        <v>105.35</v>
      </c>
      <c r="C1051" s="4">
        <v>26</v>
      </c>
    </row>
    <row r="1052" spans="1:3">
      <c r="A1052" s="3" t="str">
        <f>"202312303530"</f>
        <v>202312303530</v>
      </c>
      <c r="B1052" s="4">
        <v>92.75</v>
      </c>
      <c r="C1052" s="4">
        <v>189</v>
      </c>
    </row>
    <row r="1053" spans="1:3">
      <c r="A1053" s="3" t="str">
        <f>"202312303601"</f>
        <v>202312303601</v>
      </c>
      <c r="B1053" s="4">
        <v>87.45</v>
      </c>
      <c r="C1053" s="4">
        <v>243</v>
      </c>
    </row>
    <row r="1054" spans="1:3">
      <c r="A1054" s="3" t="str">
        <f>"202312303602"</f>
        <v>202312303602</v>
      </c>
      <c r="B1054" s="4">
        <v>0</v>
      </c>
      <c r="C1054" s="4"/>
    </row>
    <row r="1055" spans="1:3">
      <c r="A1055" s="3" t="str">
        <f>"202312303603"</f>
        <v>202312303603</v>
      </c>
      <c r="B1055" s="4">
        <v>99.25</v>
      </c>
      <c r="C1055" s="4">
        <v>93</v>
      </c>
    </row>
    <row r="1056" spans="1:3">
      <c r="A1056" s="3" t="str">
        <f>"202312303604"</f>
        <v>202312303604</v>
      </c>
      <c r="B1056" s="4">
        <v>0</v>
      </c>
      <c r="C1056" s="4"/>
    </row>
    <row r="1057" spans="1:3">
      <c r="A1057" s="3" t="str">
        <f>"202312303605"</f>
        <v>202312303605</v>
      </c>
      <c r="B1057" s="4">
        <v>103.05</v>
      </c>
      <c r="C1057" s="4">
        <v>47</v>
      </c>
    </row>
    <row r="1058" spans="1:3">
      <c r="A1058" s="3" t="str">
        <f>"202312303606"</f>
        <v>202312303606</v>
      </c>
      <c r="B1058" s="4">
        <v>85</v>
      </c>
      <c r="C1058" s="4">
        <v>255</v>
      </c>
    </row>
    <row r="1059" spans="1:3">
      <c r="A1059" s="3" t="str">
        <f>"202312303607"</f>
        <v>202312303607</v>
      </c>
      <c r="B1059" s="4">
        <v>106.45</v>
      </c>
      <c r="C1059" s="4">
        <v>20</v>
      </c>
    </row>
    <row r="1060" spans="1:3">
      <c r="A1060" s="3" t="str">
        <f>"202312303608"</f>
        <v>202312303608</v>
      </c>
      <c r="B1060" s="4">
        <v>98.45</v>
      </c>
      <c r="C1060" s="4">
        <v>105</v>
      </c>
    </row>
    <row r="1061" spans="1:3">
      <c r="A1061" s="3" t="str">
        <f>"202312303609"</f>
        <v>202312303609</v>
      </c>
      <c r="B1061" s="4">
        <v>98.75</v>
      </c>
      <c r="C1061" s="4">
        <v>98</v>
      </c>
    </row>
    <row r="1062" spans="1:3">
      <c r="A1062" s="3" t="str">
        <f>"202312303610"</f>
        <v>202312303610</v>
      </c>
      <c r="B1062" s="4">
        <v>92.25</v>
      </c>
      <c r="C1062" s="4">
        <v>199</v>
      </c>
    </row>
    <row r="1063" spans="1:3">
      <c r="A1063" s="3" t="str">
        <f>"202312303611"</f>
        <v>202312303611</v>
      </c>
      <c r="B1063" s="4">
        <v>96.65</v>
      </c>
      <c r="C1063" s="4">
        <v>130</v>
      </c>
    </row>
    <row r="1064" spans="1:3">
      <c r="A1064" s="3" t="str">
        <f>"202312303612"</f>
        <v>202312303612</v>
      </c>
      <c r="B1064" s="4">
        <v>103.1</v>
      </c>
      <c r="C1064" s="4">
        <v>46</v>
      </c>
    </row>
    <row r="1065" spans="1:3">
      <c r="A1065" s="3" t="str">
        <f>"202312303613"</f>
        <v>202312303613</v>
      </c>
      <c r="B1065" s="4">
        <v>0</v>
      </c>
      <c r="C1065" s="4"/>
    </row>
    <row r="1066" spans="1:3">
      <c r="A1066" s="3" t="str">
        <f>"202312303614"</f>
        <v>202312303614</v>
      </c>
      <c r="B1066" s="4">
        <v>0</v>
      </c>
      <c r="C1066" s="4"/>
    </row>
    <row r="1067" spans="1:3">
      <c r="A1067" s="3" t="str">
        <f>"202312303615"</f>
        <v>202312303615</v>
      </c>
      <c r="B1067" s="4">
        <v>82.6</v>
      </c>
      <c r="C1067" s="4">
        <v>270</v>
      </c>
    </row>
    <row r="1068" spans="1:3">
      <c r="A1068" s="3" t="str">
        <f>"202312303616"</f>
        <v>202312303616</v>
      </c>
      <c r="B1068" s="4">
        <v>106.95</v>
      </c>
      <c r="C1068" s="4">
        <v>14</v>
      </c>
    </row>
    <row r="1069" spans="1:3">
      <c r="A1069" s="3" t="str">
        <f>"202312303617"</f>
        <v>202312303617</v>
      </c>
      <c r="B1069" s="4">
        <v>85.2</v>
      </c>
      <c r="C1069" s="4">
        <v>253</v>
      </c>
    </row>
    <row r="1070" spans="1:3">
      <c r="A1070" s="3" t="str">
        <f>"202312303618"</f>
        <v>202312303618</v>
      </c>
      <c r="B1070" s="4">
        <v>85</v>
      </c>
      <c r="C1070" s="4">
        <v>255</v>
      </c>
    </row>
    <row r="1071" spans="1:3">
      <c r="A1071" s="3" t="str">
        <f>"202312303619"</f>
        <v>202312303619</v>
      </c>
      <c r="B1071" s="4">
        <v>105.7</v>
      </c>
      <c r="C1071" s="4">
        <v>22</v>
      </c>
    </row>
    <row r="1072" spans="1:3">
      <c r="A1072" s="3" t="str">
        <f>"202312303620"</f>
        <v>202312303620</v>
      </c>
      <c r="B1072" s="4">
        <v>104.45</v>
      </c>
      <c r="C1072" s="4">
        <v>34</v>
      </c>
    </row>
    <row r="1073" spans="1:3">
      <c r="A1073" s="3" t="str">
        <f>"202312303621"</f>
        <v>202312303621</v>
      </c>
      <c r="B1073" s="4">
        <v>95.4</v>
      </c>
      <c r="C1073" s="4">
        <v>147</v>
      </c>
    </row>
    <row r="1074" spans="1:3">
      <c r="A1074" s="3" t="str">
        <f>"202312303622"</f>
        <v>202312303622</v>
      </c>
      <c r="B1074" s="4">
        <v>92.85</v>
      </c>
      <c r="C1074" s="4">
        <v>187</v>
      </c>
    </row>
    <row r="1075" spans="1:3">
      <c r="A1075" s="3" t="str">
        <f>"202312303623"</f>
        <v>202312303623</v>
      </c>
      <c r="B1075" s="4">
        <v>86.35</v>
      </c>
      <c r="C1075" s="4">
        <v>248</v>
      </c>
    </row>
    <row r="1076" spans="1:3">
      <c r="A1076" s="3" t="str">
        <f>"202312303624"</f>
        <v>202312303624</v>
      </c>
      <c r="B1076" s="4">
        <v>78.45</v>
      </c>
      <c r="C1076" s="4">
        <v>277</v>
      </c>
    </row>
    <row r="1077" spans="1:3">
      <c r="A1077" s="3" t="str">
        <f>"202312303625"</f>
        <v>202312303625</v>
      </c>
      <c r="B1077" s="4">
        <v>0</v>
      </c>
      <c r="C1077" s="4"/>
    </row>
    <row r="1078" spans="1:3">
      <c r="A1078" s="3" t="str">
        <f>"202312303626"</f>
        <v>202312303626</v>
      </c>
      <c r="B1078" s="4">
        <v>86.25</v>
      </c>
      <c r="C1078" s="4">
        <v>249</v>
      </c>
    </row>
    <row r="1079" spans="1:3">
      <c r="A1079" s="3" t="str">
        <f>"202312303627"</f>
        <v>202312303627</v>
      </c>
      <c r="B1079" s="4">
        <v>86</v>
      </c>
      <c r="C1079" s="4">
        <v>250</v>
      </c>
    </row>
    <row r="1080" spans="1:3">
      <c r="A1080" s="3" t="str">
        <f>"202312303628"</f>
        <v>202312303628</v>
      </c>
      <c r="B1080" s="4">
        <v>92.65</v>
      </c>
      <c r="C1080" s="4">
        <v>192</v>
      </c>
    </row>
    <row r="1081" spans="1:3">
      <c r="A1081" s="3" t="str">
        <f>"202312303629"</f>
        <v>202312303629</v>
      </c>
      <c r="B1081" s="4">
        <v>93.2</v>
      </c>
      <c r="C1081" s="4">
        <v>184</v>
      </c>
    </row>
    <row r="1082" spans="1:3">
      <c r="A1082" s="3" t="str">
        <f>"202312303630"</f>
        <v>202312303630</v>
      </c>
      <c r="B1082" s="4">
        <v>103.05</v>
      </c>
      <c r="C1082" s="4">
        <v>47</v>
      </c>
    </row>
    <row r="1083" spans="1:3">
      <c r="A1083" s="3" t="str">
        <f>"202312303701"</f>
        <v>202312303701</v>
      </c>
      <c r="B1083" s="4">
        <v>0</v>
      </c>
      <c r="C1083" s="4"/>
    </row>
    <row r="1084" spans="1:3">
      <c r="A1084" s="3" t="str">
        <f>"202312303702"</f>
        <v>202312303702</v>
      </c>
      <c r="B1084" s="4">
        <v>0</v>
      </c>
      <c r="C1084" s="4"/>
    </row>
    <row r="1085" spans="1:3">
      <c r="A1085" s="3" t="str">
        <f>"202312303703"</f>
        <v>202312303703</v>
      </c>
      <c r="B1085" s="4">
        <v>84.35</v>
      </c>
      <c r="C1085" s="4">
        <v>259</v>
      </c>
    </row>
    <row r="1086" spans="1:3">
      <c r="A1086" s="3" t="str">
        <f>"202312303704"</f>
        <v>202312303704</v>
      </c>
      <c r="B1086" s="4">
        <v>85.05</v>
      </c>
      <c r="C1086" s="4">
        <v>254</v>
      </c>
    </row>
    <row r="1087" spans="1:3">
      <c r="A1087" s="3" t="str">
        <f>"202312303705"</f>
        <v>202312303705</v>
      </c>
      <c r="B1087" s="4">
        <v>95.1</v>
      </c>
      <c r="C1087" s="4">
        <v>154</v>
      </c>
    </row>
    <row r="1088" spans="1:3">
      <c r="A1088" s="3" t="str">
        <f>"202312303706"</f>
        <v>202312303706</v>
      </c>
      <c r="B1088" s="4">
        <v>97.65</v>
      </c>
      <c r="C1088" s="4">
        <v>117</v>
      </c>
    </row>
    <row r="1089" spans="1:3">
      <c r="A1089" s="3" t="str">
        <f>"202312303707"</f>
        <v>202312303707</v>
      </c>
      <c r="B1089" s="4">
        <v>98.25</v>
      </c>
      <c r="C1089" s="4">
        <v>107</v>
      </c>
    </row>
    <row r="1090" spans="1:3">
      <c r="A1090" s="3" t="str">
        <f>"202312303708"</f>
        <v>202312303708</v>
      </c>
      <c r="B1090" s="4">
        <v>95.55</v>
      </c>
      <c r="C1090" s="4">
        <v>144</v>
      </c>
    </row>
    <row r="1091" spans="1:3">
      <c r="A1091" s="3" t="str">
        <f>"202312303709"</f>
        <v>202312303709</v>
      </c>
      <c r="B1091" s="4">
        <v>0</v>
      </c>
      <c r="C1091" s="4"/>
    </row>
    <row r="1092" spans="1:3">
      <c r="A1092" s="3" t="str">
        <f>"202312303710"</f>
        <v>202312303710</v>
      </c>
      <c r="B1092" s="4">
        <v>93.25</v>
      </c>
      <c r="C1092" s="4">
        <v>183</v>
      </c>
    </row>
    <row r="1093" spans="1:3">
      <c r="A1093" s="3" t="str">
        <f>"202312303711"</f>
        <v>202312303711</v>
      </c>
      <c r="B1093" s="4">
        <v>95</v>
      </c>
      <c r="C1093" s="4">
        <v>157</v>
      </c>
    </row>
    <row r="1094" spans="1:3">
      <c r="A1094" s="3" t="str">
        <f>"202312303712"</f>
        <v>202312303712</v>
      </c>
      <c r="B1094" s="4">
        <v>94.2</v>
      </c>
      <c r="C1094" s="4">
        <v>172</v>
      </c>
    </row>
    <row r="1095" spans="1:3">
      <c r="A1095" s="3" t="str">
        <f>"202312303713"</f>
        <v>202312303713</v>
      </c>
      <c r="B1095" s="4">
        <v>96.8</v>
      </c>
      <c r="C1095" s="4">
        <v>127</v>
      </c>
    </row>
    <row r="1096" spans="1:3">
      <c r="A1096" s="3" t="str">
        <f>"202312303714"</f>
        <v>202312303714</v>
      </c>
      <c r="B1096" s="4">
        <v>102.2</v>
      </c>
      <c r="C1096" s="4">
        <v>60</v>
      </c>
    </row>
    <row r="1097" spans="1:3">
      <c r="A1097" s="3" t="str">
        <f>"202312303715"</f>
        <v>202312303715</v>
      </c>
      <c r="B1097" s="4">
        <v>108.75</v>
      </c>
      <c r="C1097" s="4">
        <v>7</v>
      </c>
    </row>
    <row r="1098" spans="1:3">
      <c r="A1098" s="3" t="str">
        <f>"202312303716"</f>
        <v>202312303716</v>
      </c>
      <c r="B1098" s="4">
        <v>0</v>
      </c>
      <c r="C1098" s="4"/>
    </row>
    <row r="1099" spans="1:3">
      <c r="A1099" s="3" t="str">
        <f>"202312303717"</f>
        <v>202312303717</v>
      </c>
      <c r="B1099" s="4">
        <v>92.7</v>
      </c>
      <c r="C1099" s="4">
        <v>191</v>
      </c>
    </row>
    <row r="1100" spans="1:3">
      <c r="A1100" s="3" t="str">
        <f>"202312303718"</f>
        <v>202312303718</v>
      </c>
      <c r="B1100" s="4">
        <v>96.1</v>
      </c>
      <c r="C1100" s="4">
        <v>133</v>
      </c>
    </row>
    <row r="1101" spans="1:3">
      <c r="A1101" s="3" t="str">
        <f>"202312303719"</f>
        <v>202312303719</v>
      </c>
      <c r="B1101" s="4">
        <v>94.75</v>
      </c>
      <c r="C1101" s="4">
        <v>160</v>
      </c>
    </row>
    <row r="1102" spans="1:3">
      <c r="A1102" s="3" t="str">
        <f>"202312303720"</f>
        <v>202312303720</v>
      </c>
      <c r="B1102" s="4">
        <v>0</v>
      </c>
      <c r="C1102" s="4"/>
    </row>
    <row r="1103" spans="1:3">
      <c r="A1103" s="3" t="str">
        <f>"202312303721"</f>
        <v>202312303721</v>
      </c>
      <c r="B1103" s="4">
        <v>105.5</v>
      </c>
      <c r="C1103" s="4">
        <v>25</v>
      </c>
    </row>
    <row r="1104" spans="1:3">
      <c r="A1104" s="3" t="str">
        <f>"202312303722"</f>
        <v>202312303722</v>
      </c>
      <c r="B1104" s="4">
        <v>73.35</v>
      </c>
      <c r="C1104" s="4">
        <v>283</v>
      </c>
    </row>
    <row r="1105" spans="1:3">
      <c r="A1105" s="3" t="str">
        <f>"202312303723"</f>
        <v>202312303723</v>
      </c>
      <c r="B1105" s="4">
        <v>83.3</v>
      </c>
      <c r="C1105" s="4">
        <v>266</v>
      </c>
    </row>
    <row r="1106" spans="1:3">
      <c r="A1106" s="3" t="str">
        <f>"202312303724"</f>
        <v>202312303724</v>
      </c>
      <c r="B1106" s="4">
        <v>93.5</v>
      </c>
      <c r="C1106" s="4">
        <v>179</v>
      </c>
    </row>
    <row r="1107" spans="1:3">
      <c r="A1107" s="3" t="str">
        <f>"202312303725"</f>
        <v>202312303725</v>
      </c>
      <c r="B1107" s="4">
        <v>96.1</v>
      </c>
      <c r="C1107" s="4">
        <v>133</v>
      </c>
    </row>
    <row r="1108" spans="1:3">
      <c r="A1108" s="3" t="str">
        <f>"202312303726"</f>
        <v>202312303726</v>
      </c>
      <c r="B1108" s="4">
        <v>0</v>
      </c>
      <c r="C1108" s="4"/>
    </row>
    <row r="1109" spans="1:3">
      <c r="A1109" s="3" t="str">
        <f>"202312303727"</f>
        <v>202312303727</v>
      </c>
      <c r="B1109" s="4">
        <v>110.9</v>
      </c>
      <c r="C1109" s="4">
        <v>4</v>
      </c>
    </row>
    <row r="1110" spans="1:3">
      <c r="A1110" s="3" t="str">
        <f>"202312303728"</f>
        <v>202312303728</v>
      </c>
      <c r="B1110" s="4">
        <v>97.6</v>
      </c>
      <c r="C1110" s="4">
        <v>118</v>
      </c>
    </row>
    <row r="1111" spans="1:3">
      <c r="A1111" s="3" t="str">
        <f>"202312303729"</f>
        <v>202312303729</v>
      </c>
      <c r="B1111" s="4">
        <v>94.7</v>
      </c>
      <c r="C1111" s="4">
        <v>161</v>
      </c>
    </row>
    <row r="1112" spans="1:3">
      <c r="A1112" s="3" t="str">
        <f>"202312303730"</f>
        <v>202312303730</v>
      </c>
      <c r="B1112" s="4">
        <v>99.2</v>
      </c>
      <c r="C1112" s="4">
        <v>94</v>
      </c>
    </row>
    <row r="1113" spans="1:3">
      <c r="A1113" s="3" t="str">
        <f>"202312303801"</f>
        <v>202312303801</v>
      </c>
      <c r="B1113" s="4">
        <v>0</v>
      </c>
      <c r="C1113" s="4"/>
    </row>
    <row r="1114" spans="1:3">
      <c r="A1114" s="3" t="str">
        <f>"202312303802"</f>
        <v>202312303802</v>
      </c>
      <c r="B1114" s="4">
        <v>98.5</v>
      </c>
      <c r="C1114" s="4">
        <v>104</v>
      </c>
    </row>
    <row r="1115" spans="1:3">
      <c r="A1115" s="3" t="str">
        <f>"202312303803"</f>
        <v>202312303803</v>
      </c>
      <c r="B1115" s="4">
        <v>73.65</v>
      </c>
      <c r="C1115" s="4">
        <v>282</v>
      </c>
    </row>
    <row r="1116" spans="1:3">
      <c r="A1116" s="3" t="str">
        <f>"202312303804"</f>
        <v>202312303804</v>
      </c>
      <c r="B1116" s="4">
        <v>0</v>
      </c>
      <c r="C1116" s="4"/>
    </row>
    <row r="1117" spans="1:3">
      <c r="A1117" s="3" t="str">
        <f>"202312303805"</f>
        <v>202312303805</v>
      </c>
      <c r="B1117" s="4">
        <v>0</v>
      </c>
      <c r="C1117" s="4"/>
    </row>
    <row r="1118" spans="1:3">
      <c r="A1118" s="3" t="str">
        <f>"202312303806"</f>
        <v>202312303806</v>
      </c>
      <c r="B1118" s="4">
        <v>95.15</v>
      </c>
      <c r="C1118" s="4">
        <v>153</v>
      </c>
    </row>
    <row r="1119" spans="1:3">
      <c r="A1119" s="3" t="str">
        <f>"202312303807"</f>
        <v>202312303807</v>
      </c>
      <c r="B1119" s="4">
        <v>95.05</v>
      </c>
      <c r="C1119" s="4">
        <v>156</v>
      </c>
    </row>
    <row r="1120" spans="1:3">
      <c r="A1120" s="3" t="str">
        <f>"202312303808"</f>
        <v>202312303808</v>
      </c>
      <c r="B1120" s="4">
        <v>100.85</v>
      </c>
      <c r="C1120" s="4">
        <v>79</v>
      </c>
    </row>
    <row r="1121" spans="1:3">
      <c r="A1121" s="3" t="str">
        <f>"202312303809"</f>
        <v>202312303809</v>
      </c>
      <c r="B1121" s="4">
        <v>96.9</v>
      </c>
      <c r="C1121" s="4">
        <v>125</v>
      </c>
    </row>
    <row r="1122" spans="1:3">
      <c r="A1122" s="3" t="str">
        <f>"202312303810"</f>
        <v>202312303810</v>
      </c>
      <c r="B1122" s="4">
        <v>94.65</v>
      </c>
      <c r="C1122" s="4">
        <v>163</v>
      </c>
    </row>
    <row r="1123" spans="1:3">
      <c r="A1123" s="3" t="str">
        <f>"202312303811"</f>
        <v>202312303811</v>
      </c>
      <c r="B1123" s="4">
        <v>94.4</v>
      </c>
      <c r="C1123" s="4">
        <v>168</v>
      </c>
    </row>
    <row r="1124" spans="1:3">
      <c r="A1124" s="3" t="str">
        <f>"202312303812"</f>
        <v>202312303812</v>
      </c>
      <c r="B1124" s="4">
        <v>102.95</v>
      </c>
      <c r="C1124" s="4">
        <v>51</v>
      </c>
    </row>
    <row r="1125" spans="1:3">
      <c r="A1125" s="3" t="str">
        <f>"202312303813"</f>
        <v>202312303813</v>
      </c>
      <c r="B1125" s="4">
        <v>93.9</v>
      </c>
      <c r="C1125" s="4">
        <v>175</v>
      </c>
    </row>
    <row r="1126" spans="1:3">
      <c r="A1126" s="3" t="str">
        <f>"202312303814"</f>
        <v>202312303814</v>
      </c>
      <c r="B1126" s="4">
        <v>102.55</v>
      </c>
      <c r="C1126" s="4">
        <v>57</v>
      </c>
    </row>
    <row r="1127" spans="1:3">
      <c r="A1127" s="3" t="str">
        <f>"202312303815"</f>
        <v>202312303815</v>
      </c>
      <c r="B1127" s="4">
        <v>0</v>
      </c>
      <c r="C1127" s="4"/>
    </row>
    <row r="1128" spans="1:3">
      <c r="A1128" s="3" t="str">
        <f>"202312303816"</f>
        <v>202312303816</v>
      </c>
      <c r="B1128" s="4">
        <v>0</v>
      </c>
      <c r="C1128" s="4"/>
    </row>
    <row r="1129" spans="1:3">
      <c r="A1129" s="3" t="str">
        <f>"202312303817"</f>
        <v>202312303817</v>
      </c>
      <c r="B1129" s="4">
        <v>108.6</v>
      </c>
      <c r="C1129" s="4">
        <v>8</v>
      </c>
    </row>
    <row r="1130" spans="1:3">
      <c r="A1130" s="3" t="str">
        <f>"202312303818"</f>
        <v>202312303818</v>
      </c>
      <c r="B1130" s="4">
        <v>91.2</v>
      </c>
      <c r="C1130" s="4">
        <v>211</v>
      </c>
    </row>
    <row r="1131" spans="1:3">
      <c r="A1131" s="3" t="str">
        <f>"202312303819"</f>
        <v>202312303819</v>
      </c>
      <c r="B1131" s="4">
        <v>99</v>
      </c>
      <c r="C1131" s="4">
        <v>96</v>
      </c>
    </row>
    <row r="1132" spans="1:3">
      <c r="A1132" s="3" t="str">
        <f>"202312303820"</f>
        <v>202312303820</v>
      </c>
      <c r="B1132" s="4">
        <v>96.9</v>
      </c>
      <c r="C1132" s="4">
        <v>125</v>
      </c>
    </row>
    <row r="1133" spans="1:3">
      <c r="A1133" s="3" t="str">
        <f>"202312303821"</f>
        <v>202312303821</v>
      </c>
      <c r="B1133" s="4">
        <v>0</v>
      </c>
      <c r="C1133" s="4"/>
    </row>
    <row r="1134" spans="1:3">
      <c r="A1134" s="3" t="str">
        <f>"202312303822"</f>
        <v>202312303822</v>
      </c>
      <c r="B1134" s="4">
        <v>101.5</v>
      </c>
      <c r="C1134" s="4">
        <v>72</v>
      </c>
    </row>
    <row r="1135" spans="1:3">
      <c r="A1135" s="3" t="str">
        <f>"202312303823"</f>
        <v>202312303823</v>
      </c>
      <c r="B1135" s="4">
        <v>97</v>
      </c>
      <c r="C1135" s="4">
        <v>123</v>
      </c>
    </row>
    <row r="1136" spans="1:3">
      <c r="A1136" s="3" t="str">
        <f>"202312303824"</f>
        <v>202312303824</v>
      </c>
      <c r="B1136" s="4">
        <v>90.7</v>
      </c>
      <c r="C1136" s="4">
        <v>218</v>
      </c>
    </row>
    <row r="1137" spans="1:3">
      <c r="A1137" s="3" t="str">
        <f>"202312303825"</f>
        <v>202312303825</v>
      </c>
      <c r="B1137" s="4">
        <v>90.75</v>
      </c>
      <c r="C1137" s="4">
        <v>216</v>
      </c>
    </row>
    <row r="1138" spans="1:3">
      <c r="A1138" s="3" t="str">
        <f>"202312303826"</f>
        <v>202312303826</v>
      </c>
      <c r="B1138" s="4">
        <v>92.8</v>
      </c>
      <c r="C1138" s="4">
        <v>188</v>
      </c>
    </row>
    <row r="1139" spans="1:3">
      <c r="A1139" s="3" t="str">
        <f>"202312303827"</f>
        <v>202312303827</v>
      </c>
      <c r="B1139" s="4">
        <v>94.85</v>
      </c>
      <c r="C1139" s="4">
        <v>158</v>
      </c>
    </row>
    <row r="1140" spans="1:3">
      <c r="A1140" s="3" t="str">
        <f>"202312303828"</f>
        <v>202312303828</v>
      </c>
      <c r="B1140" s="4">
        <v>95.3</v>
      </c>
      <c r="C1140" s="4">
        <v>151</v>
      </c>
    </row>
    <row r="1141" spans="1:3">
      <c r="A1141" s="3" t="str">
        <f>"202312303829"</f>
        <v>202312303829</v>
      </c>
      <c r="B1141" s="4">
        <v>100.45</v>
      </c>
      <c r="C1141" s="4">
        <v>83</v>
      </c>
    </row>
    <row r="1142" spans="1:3">
      <c r="A1142" s="3" t="str">
        <f>"202312303830"</f>
        <v>202312303830</v>
      </c>
      <c r="B1142" s="4">
        <v>98.05</v>
      </c>
      <c r="C1142" s="4">
        <v>111</v>
      </c>
    </row>
    <row r="1143" spans="1:3">
      <c r="A1143" s="3" t="str">
        <f>"202312303901"</f>
        <v>202312303901</v>
      </c>
      <c r="B1143" s="4">
        <v>86.45</v>
      </c>
      <c r="C1143" s="4">
        <v>247</v>
      </c>
    </row>
    <row r="1144" spans="1:3">
      <c r="A1144" s="3" t="str">
        <f>"202312303902"</f>
        <v>202312303902</v>
      </c>
      <c r="B1144" s="4">
        <v>97.2</v>
      </c>
      <c r="C1144" s="4">
        <v>122</v>
      </c>
    </row>
    <row r="1145" spans="1:3">
      <c r="A1145" s="3" t="str">
        <f>"202312303903"</f>
        <v>202312303903</v>
      </c>
      <c r="B1145" s="4">
        <v>91.1</v>
      </c>
      <c r="C1145" s="4">
        <v>213</v>
      </c>
    </row>
    <row r="1146" spans="1:3">
      <c r="A1146" s="3" t="str">
        <f>"202312303904"</f>
        <v>202312303904</v>
      </c>
      <c r="B1146" s="4">
        <v>96</v>
      </c>
      <c r="C1146" s="4">
        <v>136</v>
      </c>
    </row>
    <row r="1147" spans="1:3">
      <c r="A1147" s="3" t="str">
        <f>"202312303905"</f>
        <v>202312303905</v>
      </c>
      <c r="B1147" s="4">
        <v>101</v>
      </c>
      <c r="C1147" s="4">
        <v>78</v>
      </c>
    </row>
    <row r="1148" spans="1:3">
      <c r="A1148" s="3" t="str">
        <f>"202312303906"</f>
        <v>202312303906</v>
      </c>
      <c r="B1148" s="4">
        <v>98.55</v>
      </c>
      <c r="C1148" s="4">
        <v>102</v>
      </c>
    </row>
    <row r="1149" spans="1:3">
      <c r="A1149" s="3" t="str">
        <f>"202312303907"</f>
        <v>202312303907</v>
      </c>
      <c r="B1149" s="4">
        <v>81.05</v>
      </c>
      <c r="C1149" s="4">
        <v>274</v>
      </c>
    </row>
    <row r="1150" spans="1:3">
      <c r="A1150" s="3" t="str">
        <f>"202312303908"</f>
        <v>202312303908</v>
      </c>
      <c r="B1150" s="4">
        <v>90.7</v>
      </c>
      <c r="C1150" s="4">
        <v>218</v>
      </c>
    </row>
    <row r="1151" spans="1:3">
      <c r="A1151" s="3" t="str">
        <f>"202312303909"</f>
        <v>202312303909</v>
      </c>
      <c r="B1151" s="4">
        <v>89.3</v>
      </c>
      <c r="C1151" s="4">
        <v>228</v>
      </c>
    </row>
    <row r="1152" spans="1:3">
      <c r="A1152" s="3" t="str">
        <f>"202312303910"</f>
        <v>202312303910</v>
      </c>
      <c r="B1152" s="4">
        <v>94.3</v>
      </c>
      <c r="C1152" s="4">
        <v>170</v>
      </c>
    </row>
    <row r="1153" spans="1:3">
      <c r="A1153" s="3" t="str">
        <f>"202312303911"</f>
        <v>202312303911</v>
      </c>
      <c r="B1153" s="4">
        <v>82.5</v>
      </c>
      <c r="C1153" s="4">
        <v>271</v>
      </c>
    </row>
    <row r="1154" spans="1:3">
      <c r="A1154" s="3" t="str">
        <f>"202312303912"</f>
        <v>202312303912</v>
      </c>
      <c r="B1154" s="4">
        <v>103.45</v>
      </c>
      <c r="C1154" s="4">
        <v>42</v>
      </c>
    </row>
    <row r="1155" spans="1:3">
      <c r="A1155" s="3" t="str">
        <f>"202312303913"</f>
        <v>202312303913</v>
      </c>
      <c r="B1155" s="4">
        <v>109.45</v>
      </c>
      <c r="C1155" s="4">
        <v>6</v>
      </c>
    </row>
    <row r="1156" spans="1:3">
      <c r="A1156" s="3" t="str">
        <f>"202312303914"</f>
        <v>202312303914</v>
      </c>
      <c r="B1156" s="4">
        <v>84.95</v>
      </c>
      <c r="C1156" s="4">
        <v>257</v>
      </c>
    </row>
    <row r="1157" spans="1:3">
      <c r="A1157" s="3" t="str">
        <f>"202312303915"</f>
        <v>202312303915</v>
      </c>
      <c r="B1157" s="4">
        <v>100.4</v>
      </c>
      <c r="C1157" s="4">
        <v>86</v>
      </c>
    </row>
    <row r="1158" spans="1:3">
      <c r="A1158" s="3" t="str">
        <f>"202312303916"</f>
        <v>202312303916</v>
      </c>
      <c r="B1158" s="4">
        <v>102.9</v>
      </c>
      <c r="C1158" s="4">
        <v>52</v>
      </c>
    </row>
    <row r="1159" spans="1:3">
      <c r="A1159" s="3" t="str">
        <f>"202312303917"</f>
        <v>202312303917</v>
      </c>
      <c r="B1159" s="4">
        <v>89.7</v>
      </c>
      <c r="C1159" s="4">
        <v>226</v>
      </c>
    </row>
    <row r="1160" spans="1:3">
      <c r="A1160" s="3" t="str">
        <f>"202312303918"</f>
        <v>202312303918</v>
      </c>
      <c r="B1160" s="4">
        <v>0</v>
      </c>
      <c r="C1160" s="4"/>
    </row>
    <row r="1161" spans="1:3">
      <c r="A1161" s="3" t="str">
        <f>"202312303919"</f>
        <v>202312303919</v>
      </c>
      <c r="B1161" s="4">
        <v>0</v>
      </c>
      <c r="C1161" s="4"/>
    </row>
    <row r="1162" spans="1:3">
      <c r="A1162" s="3" t="str">
        <f>"202312303920"</f>
        <v>202312303920</v>
      </c>
      <c r="B1162" s="4">
        <v>104.9</v>
      </c>
      <c r="C1162" s="4">
        <v>29</v>
      </c>
    </row>
    <row r="1163" spans="1:3">
      <c r="A1163" s="3" t="str">
        <f>"202312303921"</f>
        <v>202312303921</v>
      </c>
      <c r="B1163" s="4">
        <v>75.7</v>
      </c>
      <c r="C1163" s="4">
        <v>279</v>
      </c>
    </row>
    <row r="1164" spans="1:3">
      <c r="A1164" s="3" t="str">
        <f>"202312303922"</f>
        <v>202312303922</v>
      </c>
      <c r="B1164" s="4">
        <v>92.25</v>
      </c>
      <c r="C1164" s="4">
        <v>199</v>
      </c>
    </row>
    <row r="1165" spans="1:3">
      <c r="A1165" s="3" t="str">
        <f>"202312303923"</f>
        <v>202312303923</v>
      </c>
      <c r="B1165" s="4">
        <v>88.55</v>
      </c>
      <c r="C1165" s="4">
        <v>234</v>
      </c>
    </row>
    <row r="1166" spans="1:3">
      <c r="A1166" s="3" t="str">
        <f>"202312303924"</f>
        <v>202312303924</v>
      </c>
      <c r="B1166" s="4">
        <v>101.45</v>
      </c>
      <c r="C1166" s="4">
        <v>75</v>
      </c>
    </row>
    <row r="1167" spans="1:3">
      <c r="A1167" s="3" t="str">
        <f>"202312303925"</f>
        <v>202312303925</v>
      </c>
      <c r="B1167" s="4">
        <v>0</v>
      </c>
      <c r="C1167" s="4"/>
    </row>
    <row r="1168" spans="1:3">
      <c r="A1168" s="3" t="str">
        <f>"202312303926"</f>
        <v>202312303926</v>
      </c>
      <c r="B1168" s="4">
        <v>87.5</v>
      </c>
      <c r="C1168" s="4">
        <v>242</v>
      </c>
    </row>
    <row r="1169" spans="1:3">
      <c r="A1169" s="3" t="str">
        <f>"202312303927"</f>
        <v>202312303927</v>
      </c>
      <c r="B1169" s="4">
        <v>105.55</v>
      </c>
      <c r="C1169" s="4">
        <v>24</v>
      </c>
    </row>
    <row r="1170" spans="1:3">
      <c r="A1170" s="3" t="str">
        <f>"202312303928"</f>
        <v>202312303928</v>
      </c>
      <c r="B1170" s="4">
        <v>92.5</v>
      </c>
      <c r="C1170" s="4">
        <v>194</v>
      </c>
    </row>
    <row r="1171" spans="1:3">
      <c r="A1171" s="3" t="str">
        <f>"202312303929"</f>
        <v>202312303929</v>
      </c>
      <c r="B1171" s="4">
        <v>100.45</v>
      </c>
      <c r="C1171" s="4">
        <v>83</v>
      </c>
    </row>
    <row r="1172" spans="1:3">
      <c r="A1172" s="3" t="str">
        <f>"202312303930"</f>
        <v>202312303930</v>
      </c>
      <c r="B1172" s="4">
        <v>98.2</v>
      </c>
      <c r="C1172" s="4">
        <v>109</v>
      </c>
    </row>
    <row r="1173" spans="1:3">
      <c r="A1173" s="3" t="str">
        <f>"202312304001"</f>
        <v>202312304001</v>
      </c>
      <c r="B1173" s="4">
        <v>93.35</v>
      </c>
      <c r="C1173" s="4">
        <v>181</v>
      </c>
    </row>
    <row r="1174" spans="1:3">
      <c r="A1174" s="3" t="str">
        <f>"202312304002"</f>
        <v>202312304002</v>
      </c>
      <c r="B1174" s="4">
        <v>93.35</v>
      </c>
      <c r="C1174" s="4">
        <v>181</v>
      </c>
    </row>
    <row r="1175" spans="1:3">
      <c r="A1175" s="3" t="str">
        <f>"202312304003"</f>
        <v>202312304003</v>
      </c>
      <c r="B1175" s="4">
        <v>88.45</v>
      </c>
      <c r="C1175" s="4">
        <v>235</v>
      </c>
    </row>
    <row r="1176" spans="1:3">
      <c r="A1176" s="3" t="str">
        <f>"202312304004"</f>
        <v>202312304004</v>
      </c>
      <c r="B1176" s="4">
        <v>83.5</v>
      </c>
      <c r="C1176" s="4">
        <v>264</v>
      </c>
    </row>
    <row r="1177" spans="1:3">
      <c r="A1177" s="3" t="str">
        <f>"202312304005"</f>
        <v>202312304005</v>
      </c>
      <c r="B1177" s="4">
        <v>0</v>
      </c>
      <c r="C1177" s="4"/>
    </row>
    <row r="1178" spans="1:3">
      <c r="A1178" s="3" t="str">
        <f>"202312304006"</f>
        <v>202312304006</v>
      </c>
      <c r="B1178" s="4">
        <v>86.65</v>
      </c>
      <c r="C1178" s="4">
        <v>246</v>
      </c>
    </row>
    <row r="1179" spans="1:3">
      <c r="A1179" s="3" t="str">
        <f>"202312304007"</f>
        <v>202312304007</v>
      </c>
      <c r="B1179" s="4">
        <v>0</v>
      </c>
      <c r="C1179" s="4"/>
    </row>
    <row r="1180" spans="1:3">
      <c r="A1180" s="3" t="str">
        <f>"202312304008"</f>
        <v>202312304008</v>
      </c>
      <c r="B1180" s="4">
        <v>79.6</v>
      </c>
      <c r="C1180" s="4">
        <v>275</v>
      </c>
    </row>
    <row r="1181" spans="1:3">
      <c r="A1181" s="3" t="str">
        <f>"202312304009"</f>
        <v>202312304009</v>
      </c>
      <c r="B1181" s="4">
        <v>103.5</v>
      </c>
      <c r="C1181" s="4">
        <v>39</v>
      </c>
    </row>
    <row r="1182" spans="1:3">
      <c r="A1182" s="3" t="str">
        <f>"202312304010"</f>
        <v>202312304010</v>
      </c>
      <c r="B1182" s="4">
        <v>101.6</v>
      </c>
      <c r="C1182" s="4">
        <v>70</v>
      </c>
    </row>
    <row r="1183" spans="1:3">
      <c r="A1183" s="3" t="str">
        <f>"202312304011"</f>
        <v>202312304011</v>
      </c>
      <c r="B1183" s="4">
        <v>108</v>
      </c>
      <c r="C1183" s="4">
        <v>9</v>
      </c>
    </row>
    <row r="1184" spans="1:3">
      <c r="A1184" s="3" t="str">
        <f>"202312304012"</f>
        <v>202312304012</v>
      </c>
      <c r="B1184" s="4">
        <v>91</v>
      </c>
      <c r="C1184" s="4">
        <v>214</v>
      </c>
    </row>
    <row r="1185" spans="1:3">
      <c r="A1185" s="3" t="str">
        <f>"202312304013"</f>
        <v>202312304013</v>
      </c>
      <c r="B1185" s="4">
        <v>98.05</v>
      </c>
      <c r="C1185" s="4">
        <v>111</v>
      </c>
    </row>
    <row r="1186" spans="1:3">
      <c r="A1186" s="3" t="str">
        <f>"202312304014"</f>
        <v>202312304014</v>
      </c>
      <c r="B1186" s="4">
        <v>103.6</v>
      </c>
      <c r="C1186" s="4">
        <v>38</v>
      </c>
    </row>
    <row r="1187" spans="1:3">
      <c r="A1187" s="3" t="str">
        <f>"202312304015"</f>
        <v>202312304015</v>
      </c>
      <c r="B1187" s="4">
        <v>91.7</v>
      </c>
      <c r="C1187" s="4">
        <v>205</v>
      </c>
    </row>
    <row r="1188" spans="1:3">
      <c r="A1188" s="3" t="str">
        <f>"202312304016"</f>
        <v>202312304016</v>
      </c>
      <c r="B1188" s="4">
        <v>105.05</v>
      </c>
      <c r="C1188" s="4">
        <v>27</v>
      </c>
    </row>
    <row r="1189" spans="1:3">
      <c r="A1189" s="3" t="str">
        <f>"202312304017"</f>
        <v>202312304017</v>
      </c>
      <c r="B1189" s="4">
        <v>95.8</v>
      </c>
      <c r="C1189" s="4">
        <v>140</v>
      </c>
    </row>
    <row r="1190" spans="1:3">
      <c r="A1190" s="3" t="str">
        <f>"202312304018"</f>
        <v>202312304018</v>
      </c>
      <c r="B1190" s="4">
        <v>0</v>
      </c>
      <c r="C1190" s="4"/>
    </row>
    <row r="1191" spans="1:3">
      <c r="A1191" s="3" t="str">
        <f>"202312304019"</f>
        <v>202312304019</v>
      </c>
      <c r="B1191" s="4">
        <v>106.7</v>
      </c>
      <c r="C1191" s="4">
        <v>16</v>
      </c>
    </row>
    <row r="1192" spans="1:3">
      <c r="A1192" s="3" t="str">
        <f>"202312304020"</f>
        <v>202312304020</v>
      </c>
      <c r="B1192" s="4">
        <v>104.8</v>
      </c>
      <c r="C1192" s="4">
        <v>30</v>
      </c>
    </row>
    <row r="1193" spans="1:3">
      <c r="A1193" s="3" t="str">
        <f>"202312304021"</f>
        <v>202312304021</v>
      </c>
      <c r="B1193" s="4">
        <v>98.75</v>
      </c>
      <c r="C1193" s="4">
        <v>98</v>
      </c>
    </row>
    <row r="1194" spans="1:3">
      <c r="A1194" s="3" t="str">
        <f>"202312304022"</f>
        <v>202312304022</v>
      </c>
      <c r="B1194" s="4">
        <v>98.75</v>
      </c>
      <c r="C1194" s="4">
        <v>98</v>
      </c>
    </row>
    <row r="1195" spans="1:3">
      <c r="A1195" s="3" t="str">
        <f>"202312304023"</f>
        <v>202312304023</v>
      </c>
      <c r="B1195" s="4">
        <v>96.15</v>
      </c>
      <c r="C1195" s="4">
        <v>132</v>
      </c>
    </row>
    <row r="1196" spans="1:3">
      <c r="A1196" s="3" t="str">
        <f>"202312304024"</f>
        <v>202312304024</v>
      </c>
      <c r="B1196" s="4">
        <v>113.9</v>
      </c>
      <c r="C1196" s="4">
        <v>1</v>
      </c>
    </row>
    <row r="1197" spans="1:3">
      <c r="A1197" s="3" t="str">
        <f>"202312304025"</f>
        <v>202312304025</v>
      </c>
      <c r="B1197" s="4">
        <v>0</v>
      </c>
      <c r="C1197" s="4"/>
    </row>
    <row r="1198" spans="1:3">
      <c r="A1198" s="3" t="str">
        <f>"202312304026"</f>
        <v>202312304026</v>
      </c>
      <c r="B1198" s="4">
        <v>101.4</v>
      </c>
      <c r="C1198" s="4">
        <v>76</v>
      </c>
    </row>
    <row r="1199" spans="1:3">
      <c r="A1199" s="3" t="str">
        <f>"202312304027"</f>
        <v>202312304027</v>
      </c>
      <c r="B1199" s="4">
        <v>68.9</v>
      </c>
      <c r="C1199" s="4">
        <v>285</v>
      </c>
    </row>
    <row r="1200" spans="1:3">
      <c r="A1200" s="3" t="str">
        <f>"202312304028"</f>
        <v>202312304028</v>
      </c>
      <c r="B1200" s="4">
        <v>91.9</v>
      </c>
      <c r="C1200" s="4">
        <v>202</v>
      </c>
    </row>
    <row r="1201" spans="1:3">
      <c r="A1201" s="3" t="str">
        <f>"202312304029"</f>
        <v>202312304029</v>
      </c>
      <c r="B1201" s="4">
        <v>96.5</v>
      </c>
      <c r="C1201" s="4">
        <v>131</v>
      </c>
    </row>
    <row r="1202" spans="1:3">
      <c r="A1202" s="3" t="str">
        <f>"202312304030"</f>
        <v>202312304030</v>
      </c>
      <c r="B1202" s="4">
        <v>90.6</v>
      </c>
      <c r="C1202" s="4">
        <v>220</v>
      </c>
    </row>
    <row r="1203" spans="1:3">
      <c r="A1203" s="3" t="str">
        <f>"202312304101"</f>
        <v>202312304101</v>
      </c>
      <c r="B1203" s="4">
        <v>0</v>
      </c>
      <c r="C1203" s="4"/>
    </row>
    <row r="1204" spans="1:3">
      <c r="A1204" s="3" t="str">
        <f>"202312304102"</f>
        <v>202312304102</v>
      </c>
      <c r="B1204" s="4">
        <v>103.5</v>
      </c>
      <c r="C1204" s="4">
        <v>39</v>
      </c>
    </row>
    <row r="1205" spans="1:3">
      <c r="A1205" s="3" t="str">
        <f>"202312304103"</f>
        <v>202312304103</v>
      </c>
      <c r="B1205" s="4">
        <v>95.95</v>
      </c>
      <c r="C1205" s="4">
        <v>138</v>
      </c>
    </row>
    <row r="1206" spans="1:3">
      <c r="A1206" s="3" t="str">
        <f>"202312304104"</f>
        <v>202312304104</v>
      </c>
      <c r="B1206" s="4">
        <v>0</v>
      </c>
      <c r="C1206" s="4"/>
    </row>
    <row r="1207" spans="1:3">
      <c r="A1207" s="3" t="str">
        <f>"202312304105"</f>
        <v>202312304105</v>
      </c>
      <c r="B1207" s="4">
        <v>0</v>
      </c>
      <c r="C1207" s="4"/>
    </row>
    <row r="1208" spans="1:3">
      <c r="A1208" s="3" t="str">
        <f>"202312304106"</f>
        <v>202312304106</v>
      </c>
      <c r="B1208" s="4">
        <v>0</v>
      </c>
      <c r="C1208" s="4"/>
    </row>
    <row r="1209" spans="1:3">
      <c r="A1209" s="3" t="str">
        <f>"202312304107"</f>
        <v>202312304107</v>
      </c>
      <c r="B1209" s="4">
        <v>0</v>
      </c>
      <c r="C1209" s="4"/>
    </row>
    <row r="1210" spans="1:3">
      <c r="A1210" s="3" t="str">
        <f>"202312304108"</f>
        <v>202312304108</v>
      </c>
      <c r="B1210" s="4">
        <v>0</v>
      </c>
      <c r="C1210" s="4"/>
    </row>
    <row r="1211" spans="1:3">
      <c r="A1211" s="3" t="str">
        <f>"202312304109"</f>
        <v>202312304109</v>
      </c>
      <c r="B1211" s="4">
        <v>75.6</v>
      </c>
      <c r="C1211" s="4">
        <v>280</v>
      </c>
    </row>
    <row r="1212" spans="1:3">
      <c r="A1212" s="3" t="str">
        <f>"202312304110"</f>
        <v>202312304110</v>
      </c>
      <c r="B1212" s="4">
        <v>0</v>
      </c>
      <c r="C1212" s="4"/>
    </row>
    <row r="1213" spans="1:3">
      <c r="A1213" s="3" t="str">
        <f>"202312304111"</f>
        <v>202312304111</v>
      </c>
      <c r="B1213" s="4">
        <v>0</v>
      </c>
      <c r="C1213" s="4"/>
    </row>
    <row r="1214" spans="1:3">
      <c r="A1214" s="3" t="str">
        <f>"202312304112"</f>
        <v>202312304112</v>
      </c>
      <c r="B1214" s="4">
        <v>104.5</v>
      </c>
      <c r="C1214" s="4">
        <v>33</v>
      </c>
    </row>
    <row r="1215" spans="1:3">
      <c r="A1215" s="3" t="str">
        <f>"202312304113"</f>
        <v>202312304113</v>
      </c>
      <c r="B1215" s="4">
        <v>92.75</v>
      </c>
      <c r="C1215" s="4">
        <v>189</v>
      </c>
    </row>
    <row r="1216" spans="1:3">
      <c r="A1216" s="3" t="str">
        <f>"202312304114"</f>
        <v>202312304114</v>
      </c>
      <c r="B1216" s="4">
        <v>92.35</v>
      </c>
      <c r="C1216" s="4">
        <v>196</v>
      </c>
    </row>
    <row r="1217" spans="1:3">
      <c r="A1217" s="3" t="str">
        <f>"202312304115"</f>
        <v>202312304115</v>
      </c>
      <c r="B1217" s="4">
        <v>99.3</v>
      </c>
      <c r="C1217" s="4">
        <v>91</v>
      </c>
    </row>
    <row r="1218" spans="1:3">
      <c r="A1218" s="3" t="str">
        <f>"202312304116"</f>
        <v>202312304116</v>
      </c>
      <c r="B1218" s="4">
        <v>94.5</v>
      </c>
      <c r="C1218" s="4">
        <v>167</v>
      </c>
    </row>
    <row r="1219" spans="1:3">
      <c r="A1219" s="3" t="str">
        <f>"202312304117"</f>
        <v>202312304117</v>
      </c>
      <c r="B1219" s="4">
        <v>0</v>
      </c>
      <c r="C1219" s="4"/>
    </row>
    <row r="1220" spans="1:3">
      <c r="A1220" s="3" t="str">
        <f>"202312304118"</f>
        <v>202312304118</v>
      </c>
      <c r="B1220" s="4">
        <v>0</v>
      </c>
      <c r="C1220" s="4"/>
    </row>
    <row r="1221" spans="1:3">
      <c r="A1221" s="3" t="str">
        <f>"202312304119"</f>
        <v>202312304119</v>
      </c>
      <c r="B1221" s="4">
        <v>101.95</v>
      </c>
      <c r="C1221" s="4">
        <v>65</v>
      </c>
    </row>
    <row r="1222" spans="1:3">
      <c r="A1222" s="3" t="str">
        <f>"202312304120"</f>
        <v>202312304120</v>
      </c>
      <c r="B1222" s="4">
        <v>0</v>
      </c>
      <c r="C1222" s="4"/>
    </row>
    <row r="1223" spans="1:3">
      <c r="A1223" s="3" t="str">
        <f>"202312304121"</f>
        <v>202312304121</v>
      </c>
      <c r="B1223" s="4">
        <v>89.15</v>
      </c>
      <c r="C1223" s="4">
        <v>230</v>
      </c>
    </row>
    <row r="1224" spans="1:3">
      <c r="A1224" s="3" t="str">
        <f>"202312304122"</f>
        <v>202312304122</v>
      </c>
      <c r="B1224" s="4">
        <v>0</v>
      </c>
      <c r="C1224" s="4"/>
    </row>
    <row r="1225" spans="1:3">
      <c r="A1225" s="3" t="str">
        <f>"202312304123"</f>
        <v>202312304123</v>
      </c>
      <c r="B1225" s="4">
        <v>103.2</v>
      </c>
      <c r="C1225" s="4">
        <v>45</v>
      </c>
    </row>
    <row r="1226" spans="1:3">
      <c r="A1226" s="3" t="str">
        <f>"202312304124"</f>
        <v>202312304124</v>
      </c>
      <c r="B1226" s="4">
        <v>94.85</v>
      </c>
      <c r="C1226" s="4">
        <v>158</v>
      </c>
    </row>
    <row r="1227" spans="1:3">
      <c r="A1227" s="3" t="str">
        <f>"202312304125"</f>
        <v>202312304125</v>
      </c>
      <c r="B1227" s="4">
        <v>100.8</v>
      </c>
      <c r="C1227" s="4">
        <v>80</v>
      </c>
    </row>
    <row r="1228" spans="1:3">
      <c r="A1228" s="3" t="str">
        <f>"202312304126"</f>
        <v>202312304126</v>
      </c>
      <c r="B1228" s="4">
        <v>105</v>
      </c>
      <c r="C1228" s="4">
        <v>28</v>
      </c>
    </row>
    <row r="1229" spans="1:3">
      <c r="A1229" s="3" t="str">
        <f>"202312304127"</f>
        <v>202312304127</v>
      </c>
      <c r="B1229" s="4">
        <v>99.8</v>
      </c>
      <c r="C1229" s="4">
        <v>89</v>
      </c>
    </row>
    <row r="1230" spans="1:3">
      <c r="A1230" s="3" t="str">
        <f>"202312304128"</f>
        <v>202312304128</v>
      </c>
      <c r="B1230" s="4">
        <v>0</v>
      </c>
      <c r="C1230" s="4"/>
    </row>
    <row r="1231" spans="1:3">
      <c r="A1231" s="3" t="str">
        <f>"202312304129"</f>
        <v>202312304129</v>
      </c>
      <c r="B1231" s="4">
        <v>94.65</v>
      </c>
      <c r="C1231" s="4">
        <v>163</v>
      </c>
    </row>
    <row r="1232" spans="1:3">
      <c r="A1232" s="3" t="str">
        <f>"202312304130"</f>
        <v>202312304130</v>
      </c>
      <c r="B1232" s="4">
        <v>0</v>
      </c>
      <c r="C1232" s="4"/>
    </row>
    <row r="1233" spans="1:3">
      <c r="A1233" s="3" t="str">
        <f>"202312304201"</f>
        <v>202312304201</v>
      </c>
      <c r="B1233" s="4">
        <v>103</v>
      </c>
      <c r="C1233" s="4">
        <v>49</v>
      </c>
    </row>
    <row r="1234" spans="1:3">
      <c r="A1234" s="3" t="str">
        <f>"202312304202"</f>
        <v>202312304202</v>
      </c>
      <c r="B1234" s="4">
        <v>97.75</v>
      </c>
      <c r="C1234" s="4">
        <v>115</v>
      </c>
    </row>
    <row r="1235" spans="1:3">
      <c r="A1235" s="3" t="str">
        <f>"202312304203"</f>
        <v>202312304203</v>
      </c>
      <c r="B1235" s="4">
        <v>92.65</v>
      </c>
      <c r="C1235" s="4">
        <v>192</v>
      </c>
    </row>
    <row r="1236" spans="1:3">
      <c r="A1236" s="3" t="str">
        <f>"202312304204"</f>
        <v>202312304204</v>
      </c>
      <c r="B1236" s="4">
        <v>95.4</v>
      </c>
      <c r="C1236" s="4">
        <v>147</v>
      </c>
    </row>
    <row r="1237" spans="1:3">
      <c r="A1237" s="3" t="str">
        <f>"202312304205"</f>
        <v>202312304205</v>
      </c>
      <c r="B1237" s="4">
        <v>84.25</v>
      </c>
      <c r="C1237" s="4">
        <v>260</v>
      </c>
    </row>
    <row r="1238" spans="1:3">
      <c r="A1238" s="3" t="str">
        <f>"202312304206"</f>
        <v>202312304206</v>
      </c>
      <c r="B1238" s="4">
        <v>95.5</v>
      </c>
      <c r="C1238" s="4">
        <v>145</v>
      </c>
    </row>
    <row r="1239" spans="1:3">
      <c r="A1239" s="3" t="str">
        <f>"202312304207"</f>
        <v>202312304207</v>
      </c>
      <c r="B1239" s="4">
        <v>99.7</v>
      </c>
      <c r="C1239" s="4">
        <v>90</v>
      </c>
    </row>
    <row r="1240" spans="1:3">
      <c r="A1240" s="3" t="str">
        <f>"202312304208"</f>
        <v>202312304208</v>
      </c>
      <c r="B1240" s="4">
        <v>91.8</v>
      </c>
      <c r="C1240" s="4">
        <v>204</v>
      </c>
    </row>
    <row r="1241" spans="1:3">
      <c r="A1241" s="3" t="str">
        <f>"202312304209"</f>
        <v>202312304209</v>
      </c>
      <c r="B1241" s="4">
        <v>0</v>
      </c>
      <c r="C1241" s="4"/>
    </row>
    <row r="1242" spans="1:3">
      <c r="A1242" s="3" t="str">
        <f>"202312304210"</f>
        <v>202312304210</v>
      </c>
      <c r="B1242" s="4">
        <v>102.8</v>
      </c>
      <c r="C1242" s="4">
        <v>54</v>
      </c>
    </row>
    <row r="1243" spans="1:3">
      <c r="A1243" s="3" t="str">
        <f>"202312304211"</f>
        <v>202312304211</v>
      </c>
      <c r="B1243" s="4">
        <v>95.75</v>
      </c>
      <c r="C1243" s="4">
        <v>141</v>
      </c>
    </row>
    <row r="1244" spans="1:3">
      <c r="A1244" s="3" t="str">
        <f>"202312304212"</f>
        <v>202312304212</v>
      </c>
      <c r="B1244" s="4">
        <v>94.25</v>
      </c>
      <c r="C1244" s="4">
        <v>171</v>
      </c>
    </row>
    <row r="1245" spans="1:3">
      <c r="A1245" s="3" t="str">
        <f>"202312304213"</f>
        <v>202312304213</v>
      </c>
      <c r="B1245" s="4">
        <v>0</v>
      </c>
      <c r="C1245" s="4"/>
    </row>
    <row r="1246" spans="1:3">
      <c r="A1246" s="3" t="str">
        <f>"202312304214"</f>
        <v>202312304214</v>
      </c>
      <c r="B1246" s="4">
        <v>0</v>
      </c>
      <c r="C1246" s="4"/>
    </row>
    <row r="1247" spans="1:3">
      <c r="A1247" s="3" t="str">
        <f>"202312304215"</f>
        <v>202312304215</v>
      </c>
      <c r="B1247" s="4">
        <v>102.7</v>
      </c>
      <c r="C1247" s="4">
        <v>55</v>
      </c>
    </row>
    <row r="1248" spans="1:3">
      <c r="A1248" s="3" t="str">
        <f>"202312304216"</f>
        <v>202312304216</v>
      </c>
      <c r="B1248" s="4">
        <v>102.1</v>
      </c>
      <c r="C1248" s="4">
        <v>62</v>
      </c>
    </row>
    <row r="1249" spans="1:3">
      <c r="A1249" s="3" t="str">
        <f>"202312304217"</f>
        <v>202312304217</v>
      </c>
      <c r="B1249" s="4">
        <v>0</v>
      </c>
      <c r="C1249" s="4"/>
    </row>
    <row r="1250" spans="1:3">
      <c r="A1250" s="3" t="str">
        <f>"202312304218"</f>
        <v>202312304218</v>
      </c>
      <c r="B1250" s="4">
        <v>0</v>
      </c>
      <c r="C1250" s="4"/>
    </row>
    <row r="1251" spans="1:3">
      <c r="A1251" s="3" t="str">
        <f>"202312304219"</f>
        <v>202312304219</v>
      </c>
      <c r="B1251" s="4">
        <v>0</v>
      </c>
      <c r="C1251" s="4"/>
    </row>
    <row r="1252" spans="1:3">
      <c r="A1252" s="3" t="str">
        <f>"202312304220"</f>
        <v>202312304220</v>
      </c>
      <c r="B1252" s="4">
        <v>0</v>
      </c>
      <c r="C1252" s="4"/>
    </row>
    <row r="1253" spans="1:3">
      <c r="A1253" s="3" t="str">
        <f>"202312304221"</f>
        <v>202312304221</v>
      </c>
      <c r="B1253" s="4">
        <v>98.7</v>
      </c>
      <c r="C1253" s="4">
        <v>101</v>
      </c>
    </row>
    <row r="1254" spans="1:3">
      <c r="A1254" s="3" t="str">
        <f>"202312304222"</f>
        <v>202312304222</v>
      </c>
      <c r="B1254" s="4">
        <v>103.7</v>
      </c>
      <c r="C1254" s="4">
        <v>36</v>
      </c>
    </row>
    <row r="1255" spans="1:3">
      <c r="A1255" s="3" t="str">
        <f>"202312304223"</f>
        <v>202312304223</v>
      </c>
      <c r="B1255" s="4">
        <v>111.3</v>
      </c>
      <c r="C1255" s="4">
        <v>3</v>
      </c>
    </row>
    <row r="1256" spans="1:3">
      <c r="A1256" s="3" t="str">
        <f>"202312304224"</f>
        <v>202312304224</v>
      </c>
      <c r="B1256" s="4">
        <v>97.25</v>
      </c>
      <c r="C1256" s="4">
        <v>121</v>
      </c>
    </row>
    <row r="1257" spans="1:3">
      <c r="A1257" s="3" t="str">
        <f>"202312304225"</f>
        <v>202312304225</v>
      </c>
      <c r="B1257" s="4">
        <v>85.7</v>
      </c>
      <c r="C1257" s="4">
        <v>252</v>
      </c>
    </row>
    <row r="1258" spans="1:3">
      <c r="A1258" s="3" t="str">
        <f>"202312304226"</f>
        <v>202312304226</v>
      </c>
      <c r="B1258" s="4">
        <v>94.7</v>
      </c>
      <c r="C1258" s="4">
        <v>161</v>
      </c>
    </row>
    <row r="1259" spans="1:3">
      <c r="A1259" s="3" t="str">
        <f>"202312304227"</f>
        <v>202312304227</v>
      </c>
      <c r="B1259" s="4">
        <v>100.1</v>
      </c>
      <c r="C1259" s="4">
        <v>87</v>
      </c>
    </row>
    <row r="1260" spans="1:3">
      <c r="A1260" s="3" t="str">
        <f>"202312304228"</f>
        <v>202312304228</v>
      </c>
      <c r="B1260" s="4">
        <v>94.6</v>
      </c>
      <c r="C1260" s="4">
        <v>165</v>
      </c>
    </row>
    <row r="1261" spans="1:3">
      <c r="A1261" s="3" t="str">
        <f>"202312304229"</f>
        <v>202312304229</v>
      </c>
      <c r="B1261" s="4">
        <v>98.05</v>
      </c>
      <c r="C1261" s="4">
        <v>111</v>
      </c>
    </row>
    <row r="1262" spans="1:3">
      <c r="A1262" s="3" t="str">
        <f>"202312304230"</f>
        <v>202312304230</v>
      </c>
      <c r="B1262" s="4">
        <v>88.3</v>
      </c>
      <c r="C1262" s="4">
        <v>237</v>
      </c>
    </row>
    <row r="1263" spans="1:3">
      <c r="A1263" s="3" t="str">
        <f>"202312304301"</f>
        <v>202312304301</v>
      </c>
      <c r="B1263" s="4">
        <v>93</v>
      </c>
      <c r="C1263" s="4">
        <v>185</v>
      </c>
    </row>
    <row r="1264" spans="1:3">
      <c r="A1264" s="3" t="str">
        <f>"202312304302"</f>
        <v>202312304302</v>
      </c>
      <c r="B1264" s="4">
        <v>83.3</v>
      </c>
      <c r="C1264" s="4">
        <v>266</v>
      </c>
    </row>
    <row r="1265" spans="1:3">
      <c r="A1265" s="3" t="str">
        <f>"202312304303"</f>
        <v>202312304303</v>
      </c>
      <c r="B1265" s="4">
        <v>102.2</v>
      </c>
      <c r="C1265" s="4">
        <v>60</v>
      </c>
    </row>
    <row r="1266" spans="1:3">
      <c r="A1266" s="3" t="str">
        <f>"202312304304"</f>
        <v>202312304304</v>
      </c>
      <c r="B1266" s="4">
        <v>0</v>
      </c>
      <c r="C1266" s="4"/>
    </row>
    <row r="1267" spans="1:3">
      <c r="A1267" s="3" t="str">
        <f>"202312304305"</f>
        <v>202312304305</v>
      </c>
      <c r="B1267" s="4">
        <v>0</v>
      </c>
      <c r="C1267" s="4"/>
    </row>
    <row r="1268" spans="1:3">
      <c r="A1268" s="3" t="str">
        <f>"202312304306"</f>
        <v>202312304306</v>
      </c>
      <c r="B1268" s="4">
        <v>87.1</v>
      </c>
      <c r="C1268" s="4">
        <v>245</v>
      </c>
    </row>
    <row r="1269" spans="1:3">
      <c r="A1269" s="3" t="str">
        <f>"202312304307"</f>
        <v>202312304307</v>
      </c>
      <c r="B1269" s="4">
        <v>0</v>
      </c>
      <c r="C1269" s="4"/>
    </row>
    <row r="1270" spans="1:3">
      <c r="A1270" s="3" t="str">
        <f>"202312304308"</f>
        <v>202312304308</v>
      </c>
      <c r="B1270" s="4">
        <v>91.65</v>
      </c>
      <c r="C1270" s="4">
        <v>207</v>
      </c>
    </row>
    <row r="1271" spans="1:3">
      <c r="A1271" s="3" t="str">
        <f>"202312304309"</f>
        <v>202312304309</v>
      </c>
      <c r="B1271" s="4">
        <v>109.75</v>
      </c>
      <c r="C1271" s="4">
        <v>5</v>
      </c>
    </row>
    <row r="1272" spans="1:3">
      <c r="A1272" s="3" t="str">
        <f>"202312304310"</f>
        <v>202312304310</v>
      </c>
      <c r="B1272" s="4">
        <v>91.3</v>
      </c>
      <c r="C1272" s="4">
        <v>210</v>
      </c>
    </row>
    <row r="1273" spans="1:3">
      <c r="A1273" s="3" t="str">
        <f>"202312304311"</f>
        <v>202312304311</v>
      </c>
      <c r="B1273" s="4">
        <v>91.4</v>
      </c>
      <c r="C1273" s="4">
        <v>208</v>
      </c>
    </row>
    <row r="1274" spans="1:3">
      <c r="A1274" s="3" t="str">
        <f>"202312304312"</f>
        <v>202312304312</v>
      </c>
      <c r="B1274" s="4">
        <v>102.85</v>
      </c>
      <c r="C1274" s="4">
        <v>53</v>
      </c>
    </row>
    <row r="1275" spans="1:3">
      <c r="A1275" s="3" t="str">
        <f>"202312304313"</f>
        <v>202312304313</v>
      </c>
      <c r="B1275" s="4">
        <v>0</v>
      </c>
      <c r="C1275" s="4"/>
    </row>
    <row r="1276" spans="1:3">
      <c r="A1276" s="3" t="str">
        <f>"202312304314"</f>
        <v>202312304314</v>
      </c>
      <c r="B1276" s="4">
        <v>94.5</v>
      </c>
      <c r="C1276" s="4">
        <v>30</v>
      </c>
    </row>
    <row r="1277" spans="1:3">
      <c r="A1277" s="3" t="str">
        <f>"202312304315"</f>
        <v>202312304315</v>
      </c>
      <c r="B1277" s="4">
        <v>91.75</v>
      </c>
      <c r="C1277" s="4">
        <v>36</v>
      </c>
    </row>
    <row r="1278" spans="1:3">
      <c r="A1278" s="3" t="str">
        <f>"202312304316"</f>
        <v>202312304316</v>
      </c>
      <c r="B1278" s="4">
        <v>100.2</v>
      </c>
      <c r="C1278" s="4">
        <v>12</v>
      </c>
    </row>
    <row r="1279" spans="1:3">
      <c r="A1279" s="3" t="str">
        <f>"202312304317"</f>
        <v>202312304317</v>
      </c>
      <c r="B1279" s="4">
        <v>98.3</v>
      </c>
      <c r="C1279" s="4">
        <v>19</v>
      </c>
    </row>
    <row r="1280" spans="1:3">
      <c r="A1280" s="3" t="str">
        <f>"202312304318"</f>
        <v>202312304318</v>
      </c>
      <c r="B1280" s="4">
        <v>96.35</v>
      </c>
      <c r="C1280" s="4">
        <v>23</v>
      </c>
    </row>
    <row r="1281" spans="1:3">
      <c r="A1281" s="3" t="str">
        <f>"202312304319"</f>
        <v>202312304319</v>
      </c>
      <c r="B1281" s="4">
        <v>99.3</v>
      </c>
      <c r="C1281" s="4">
        <v>13</v>
      </c>
    </row>
    <row r="1282" spans="1:3">
      <c r="A1282" s="3" t="str">
        <f>"202312304320"</f>
        <v>202312304320</v>
      </c>
      <c r="B1282" s="4">
        <v>0</v>
      </c>
      <c r="C1282" s="4"/>
    </row>
    <row r="1283" spans="1:3">
      <c r="A1283" s="3" t="str">
        <f>"202312304321"</f>
        <v>202312304321</v>
      </c>
      <c r="B1283" s="4">
        <v>0</v>
      </c>
      <c r="C1283" s="4"/>
    </row>
    <row r="1284" spans="1:3">
      <c r="A1284" s="3" t="str">
        <f>"202312304322"</f>
        <v>202312304322</v>
      </c>
      <c r="B1284" s="4">
        <v>96.85</v>
      </c>
      <c r="C1284" s="4">
        <v>21</v>
      </c>
    </row>
    <row r="1285" spans="1:3">
      <c r="A1285" s="3" t="str">
        <f>"202312304323"</f>
        <v>202312304323</v>
      </c>
      <c r="B1285" s="4">
        <v>0</v>
      </c>
      <c r="C1285" s="4"/>
    </row>
    <row r="1286" spans="1:3">
      <c r="A1286" s="3" t="str">
        <f>"202312304324"</f>
        <v>202312304324</v>
      </c>
      <c r="B1286" s="4">
        <v>105.3</v>
      </c>
      <c r="C1286" s="4">
        <v>5</v>
      </c>
    </row>
    <row r="1287" spans="1:3">
      <c r="A1287" s="3" t="str">
        <f>"202312304325"</f>
        <v>202312304325</v>
      </c>
      <c r="B1287" s="4">
        <v>96.9</v>
      </c>
      <c r="C1287" s="4">
        <v>20</v>
      </c>
    </row>
    <row r="1288" spans="1:3">
      <c r="A1288" s="3" t="str">
        <f>"202312304326"</f>
        <v>202312304326</v>
      </c>
      <c r="B1288" s="4">
        <v>99.1</v>
      </c>
      <c r="C1288" s="4">
        <v>14</v>
      </c>
    </row>
    <row r="1289" spans="1:3">
      <c r="A1289" s="3" t="str">
        <f>"202312304327"</f>
        <v>202312304327</v>
      </c>
      <c r="B1289" s="4">
        <v>100.5</v>
      </c>
      <c r="C1289" s="4">
        <v>11</v>
      </c>
    </row>
    <row r="1290" spans="1:3">
      <c r="A1290" s="3" t="str">
        <f>"202312304328"</f>
        <v>202312304328</v>
      </c>
      <c r="B1290" s="4">
        <v>104.75</v>
      </c>
      <c r="C1290" s="4">
        <v>6</v>
      </c>
    </row>
    <row r="1291" spans="1:3">
      <c r="A1291" s="3" t="str">
        <f>"202312304329"</f>
        <v>202312304329</v>
      </c>
      <c r="B1291" s="4">
        <v>103.75</v>
      </c>
      <c r="C1291" s="4">
        <v>7</v>
      </c>
    </row>
    <row r="1292" spans="1:3">
      <c r="A1292" s="3" t="str">
        <f>"202312304330"</f>
        <v>202312304330</v>
      </c>
      <c r="B1292" s="4">
        <v>109.25</v>
      </c>
      <c r="C1292" s="4">
        <v>3</v>
      </c>
    </row>
    <row r="1293" spans="1:3">
      <c r="A1293" s="3" t="str">
        <f>"202312304401"</f>
        <v>202312304401</v>
      </c>
      <c r="B1293" s="4">
        <v>94.1</v>
      </c>
      <c r="C1293" s="4">
        <v>34</v>
      </c>
    </row>
    <row r="1294" spans="1:3">
      <c r="A1294" s="3" t="str">
        <f>"202312304402"</f>
        <v>202312304402</v>
      </c>
      <c r="B1294" s="4">
        <v>95.3</v>
      </c>
      <c r="C1294" s="4">
        <v>27</v>
      </c>
    </row>
    <row r="1295" spans="1:3">
      <c r="A1295" s="3" t="str">
        <f>"202312304403"</f>
        <v>202312304403</v>
      </c>
      <c r="B1295" s="4">
        <v>96.6</v>
      </c>
      <c r="C1295" s="4">
        <v>22</v>
      </c>
    </row>
    <row r="1296" spans="1:3">
      <c r="A1296" s="3" t="str">
        <f>"202312304404"</f>
        <v>202312304404</v>
      </c>
      <c r="B1296" s="4">
        <v>112.45</v>
      </c>
      <c r="C1296" s="4">
        <v>1</v>
      </c>
    </row>
    <row r="1297" spans="1:3">
      <c r="A1297" s="3" t="str">
        <f>"202312304405"</f>
        <v>202312304405</v>
      </c>
      <c r="B1297" s="4">
        <v>103.75</v>
      </c>
      <c r="C1297" s="4">
        <v>7</v>
      </c>
    </row>
    <row r="1298" spans="1:3">
      <c r="A1298" s="3" t="str">
        <f>"202312304406"</f>
        <v>202312304406</v>
      </c>
      <c r="B1298" s="4">
        <v>94.25</v>
      </c>
      <c r="C1298" s="4">
        <v>33</v>
      </c>
    </row>
    <row r="1299" spans="1:3">
      <c r="A1299" s="3" t="str">
        <f>"202312304407"</f>
        <v>202312304407</v>
      </c>
      <c r="B1299" s="4">
        <v>101.6</v>
      </c>
      <c r="C1299" s="4">
        <v>10</v>
      </c>
    </row>
    <row r="1300" spans="1:3">
      <c r="A1300" s="3" t="str">
        <f>"202312304408"</f>
        <v>202312304408</v>
      </c>
      <c r="B1300" s="4">
        <v>87.1</v>
      </c>
      <c r="C1300" s="4">
        <v>41</v>
      </c>
    </row>
    <row r="1301" spans="1:3">
      <c r="A1301" s="3" t="str">
        <f>"202312304409"</f>
        <v>202312304409</v>
      </c>
      <c r="B1301" s="4">
        <v>87.2</v>
      </c>
      <c r="C1301" s="4">
        <v>40</v>
      </c>
    </row>
    <row r="1302" spans="1:3">
      <c r="A1302" s="3" t="str">
        <f>"202312304410"</f>
        <v>202312304410</v>
      </c>
      <c r="B1302" s="4">
        <v>94.3</v>
      </c>
      <c r="C1302" s="4">
        <v>32</v>
      </c>
    </row>
    <row r="1303" spans="1:3">
      <c r="A1303" s="3" t="str">
        <f>"202312304411"</f>
        <v>202312304411</v>
      </c>
      <c r="B1303" s="4">
        <v>99.1</v>
      </c>
      <c r="C1303" s="4">
        <v>14</v>
      </c>
    </row>
    <row r="1304" spans="1:3">
      <c r="A1304" s="3" t="str">
        <f>"202312304412"</f>
        <v>202312304412</v>
      </c>
      <c r="B1304" s="4">
        <v>101.7</v>
      </c>
      <c r="C1304" s="4">
        <v>9</v>
      </c>
    </row>
    <row r="1305" spans="1:3">
      <c r="A1305" s="3" t="str">
        <f>"202312304413"</f>
        <v>202312304413</v>
      </c>
      <c r="B1305" s="4">
        <v>98.45</v>
      </c>
      <c r="C1305" s="4">
        <v>18</v>
      </c>
    </row>
    <row r="1306" spans="1:3">
      <c r="A1306" s="3" t="str">
        <f>"202312304414"</f>
        <v>202312304414</v>
      </c>
      <c r="B1306" s="4">
        <v>0</v>
      </c>
      <c r="C1306" s="4"/>
    </row>
    <row r="1307" spans="1:3">
      <c r="A1307" s="3" t="str">
        <f>"202312304415"</f>
        <v>202312304415</v>
      </c>
      <c r="B1307" s="4">
        <v>95.05</v>
      </c>
      <c r="C1307" s="4">
        <v>28</v>
      </c>
    </row>
    <row r="1308" spans="1:3">
      <c r="A1308" s="3" t="str">
        <f>"202312304416"</f>
        <v>202312304416</v>
      </c>
      <c r="B1308" s="4">
        <v>0</v>
      </c>
      <c r="C1308" s="4"/>
    </row>
    <row r="1309" spans="1:3">
      <c r="A1309" s="3" t="str">
        <f>"202312304417"</f>
        <v>202312304417</v>
      </c>
      <c r="B1309" s="4">
        <v>84.2</v>
      </c>
      <c r="C1309" s="4">
        <v>44</v>
      </c>
    </row>
    <row r="1310" spans="1:3">
      <c r="A1310" s="3" t="str">
        <f>"202312304418"</f>
        <v>202312304418</v>
      </c>
      <c r="B1310" s="4">
        <v>0</v>
      </c>
      <c r="C1310" s="4"/>
    </row>
    <row r="1311" spans="1:3">
      <c r="A1311" s="3" t="str">
        <f>"202312304419"</f>
        <v>202312304419</v>
      </c>
      <c r="B1311" s="4">
        <v>105.75</v>
      </c>
      <c r="C1311" s="4">
        <v>4</v>
      </c>
    </row>
    <row r="1312" spans="1:3">
      <c r="A1312" s="3" t="str">
        <f>"202312304420"</f>
        <v>202312304420</v>
      </c>
      <c r="B1312" s="4">
        <v>85.7</v>
      </c>
      <c r="C1312" s="4">
        <v>43</v>
      </c>
    </row>
    <row r="1313" spans="1:3">
      <c r="A1313" s="3" t="str">
        <f>"202312304421"</f>
        <v>202312304421</v>
      </c>
      <c r="B1313" s="4">
        <v>95.75</v>
      </c>
      <c r="C1313" s="4">
        <v>25</v>
      </c>
    </row>
    <row r="1314" spans="1:3">
      <c r="A1314" s="3" t="str">
        <f>"202312304422"</f>
        <v>202312304422</v>
      </c>
      <c r="B1314" s="4">
        <v>98.5</v>
      </c>
      <c r="C1314" s="4">
        <v>17</v>
      </c>
    </row>
    <row r="1315" spans="1:3">
      <c r="A1315" s="3" t="str">
        <f>"202312304423"</f>
        <v>202312304423</v>
      </c>
      <c r="B1315" s="4">
        <v>0</v>
      </c>
      <c r="C1315" s="4"/>
    </row>
    <row r="1316" spans="1:3">
      <c r="A1316" s="3" t="str">
        <f>"202312304424"</f>
        <v>202312304424</v>
      </c>
      <c r="B1316" s="4">
        <v>0</v>
      </c>
      <c r="C1316" s="4"/>
    </row>
    <row r="1317" spans="1:3">
      <c r="A1317" s="3" t="str">
        <f>"202312304425"</f>
        <v>202312304425</v>
      </c>
      <c r="B1317" s="4">
        <v>93.85</v>
      </c>
      <c r="C1317" s="4">
        <v>35</v>
      </c>
    </row>
    <row r="1318" spans="1:3">
      <c r="A1318" s="3" t="str">
        <f>"202312304426"</f>
        <v>202312304426</v>
      </c>
      <c r="B1318" s="4">
        <v>94.5</v>
      </c>
      <c r="C1318" s="4">
        <v>30</v>
      </c>
    </row>
    <row r="1319" spans="1:3">
      <c r="A1319" s="3" t="str">
        <f>"202312304427"</f>
        <v>202312304427</v>
      </c>
      <c r="B1319" s="4">
        <v>110.35</v>
      </c>
      <c r="C1319" s="4">
        <v>2</v>
      </c>
    </row>
    <row r="1320" spans="1:3">
      <c r="A1320" s="3" t="str">
        <f>"202312304428"</f>
        <v>202312304428</v>
      </c>
      <c r="B1320" s="4">
        <v>91.3</v>
      </c>
      <c r="C1320" s="4">
        <v>38</v>
      </c>
    </row>
    <row r="1321" spans="1:3">
      <c r="A1321" s="3" t="str">
        <f>"202312304429"</f>
        <v>202312304429</v>
      </c>
      <c r="B1321" s="4">
        <v>95.5</v>
      </c>
      <c r="C1321" s="4">
        <v>26</v>
      </c>
    </row>
    <row r="1322" spans="1:3">
      <c r="A1322" s="3" t="str">
        <f>"202312304430"</f>
        <v>202312304430</v>
      </c>
      <c r="B1322" s="4">
        <v>0</v>
      </c>
      <c r="C1322" s="4"/>
    </row>
    <row r="1323" spans="1:3">
      <c r="A1323" s="3" t="str">
        <f>"202312304501"</f>
        <v>202312304501</v>
      </c>
      <c r="B1323" s="4">
        <v>94.9</v>
      </c>
      <c r="C1323" s="4">
        <v>29</v>
      </c>
    </row>
    <row r="1324" spans="1:3">
      <c r="A1324" s="3" t="str">
        <f>"202312304502"</f>
        <v>202312304502</v>
      </c>
      <c r="B1324" s="4">
        <v>86.9</v>
      </c>
      <c r="C1324" s="4">
        <v>42</v>
      </c>
    </row>
    <row r="1325" spans="1:3">
      <c r="A1325" s="3" t="str">
        <f>"202312304503"</f>
        <v>202312304503</v>
      </c>
      <c r="B1325" s="4">
        <v>0</v>
      </c>
      <c r="C1325" s="4"/>
    </row>
    <row r="1326" spans="1:3">
      <c r="A1326" s="3" t="str">
        <f>"202312304504"</f>
        <v>202312304504</v>
      </c>
      <c r="B1326" s="4">
        <v>0</v>
      </c>
      <c r="C1326" s="4"/>
    </row>
    <row r="1327" spans="1:3">
      <c r="A1327" s="3" t="str">
        <f>"202312304505"</f>
        <v>202312304505</v>
      </c>
      <c r="B1327" s="4">
        <v>95.8</v>
      </c>
      <c r="C1327" s="4">
        <v>24</v>
      </c>
    </row>
    <row r="1328" spans="1:3">
      <c r="A1328" s="3" t="str">
        <f>"202312304506"</f>
        <v>202312304506</v>
      </c>
      <c r="B1328" s="4">
        <v>91.35</v>
      </c>
      <c r="C1328" s="4">
        <v>37</v>
      </c>
    </row>
    <row r="1329" spans="1:3">
      <c r="A1329" s="3" t="str">
        <f>"202312304507"</f>
        <v>202312304507</v>
      </c>
      <c r="B1329" s="4">
        <v>90</v>
      </c>
      <c r="C1329" s="4">
        <v>39</v>
      </c>
    </row>
    <row r="1330" spans="1:3">
      <c r="A1330" s="3" t="str">
        <f>"202312304508"</f>
        <v>202312304508</v>
      </c>
      <c r="B1330" s="4">
        <v>98.85</v>
      </c>
      <c r="C1330" s="4">
        <v>16</v>
      </c>
    </row>
    <row r="1331" spans="1:3">
      <c r="A1331" s="3" t="str">
        <f>"202312304509"</f>
        <v>202312304509</v>
      </c>
      <c r="B1331" s="4">
        <v>104.3</v>
      </c>
      <c r="C1331" s="4">
        <v>17</v>
      </c>
    </row>
    <row r="1332" spans="1:3">
      <c r="A1332" s="3" t="str">
        <f>"202312304510"</f>
        <v>202312304510</v>
      </c>
      <c r="B1332" s="4">
        <v>99.9</v>
      </c>
      <c r="C1332" s="4">
        <v>40</v>
      </c>
    </row>
    <row r="1333" spans="1:3">
      <c r="A1333" s="3" t="str">
        <f>"202312304511"</f>
        <v>202312304511</v>
      </c>
      <c r="B1333" s="4">
        <v>0</v>
      </c>
      <c r="C1333" s="4"/>
    </row>
    <row r="1334" spans="1:3">
      <c r="A1334" s="3" t="str">
        <f>"202312304512"</f>
        <v>202312304512</v>
      </c>
      <c r="B1334" s="4">
        <v>93.9</v>
      </c>
      <c r="C1334" s="4">
        <v>85</v>
      </c>
    </row>
    <row r="1335" spans="1:3">
      <c r="A1335" s="3" t="str">
        <f>"202312304513"</f>
        <v>202312304513</v>
      </c>
      <c r="B1335" s="4">
        <v>94.95</v>
      </c>
      <c r="C1335" s="4">
        <v>76</v>
      </c>
    </row>
    <row r="1336" spans="1:3">
      <c r="A1336" s="3" t="str">
        <f>"202312304514"</f>
        <v>202312304514</v>
      </c>
      <c r="B1336" s="4">
        <v>98.5</v>
      </c>
      <c r="C1336" s="4">
        <v>51</v>
      </c>
    </row>
    <row r="1337" spans="1:3">
      <c r="A1337" s="3" t="str">
        <f>"202312304515"</f>
        <v>202312304515</v>
      </c>
      <c r="B1337" s="4">
        <v>92.1</v>
      </c>
      <c r="C1337" s="4">
        <v>103</v>
      </c>
    </row>
    <row r="1338" spans="1:3">
      <c r="A1338" s="3" t="str">
        <f>"202312304516"</f>
        <v>202312304516</v>
      </c>
      <c r="B1338" s="4">
        <v>102.1</v>
      </c>
      <c r="C1338" s="4">
        <v>23</v>
      </c>
    </row>
    <row r="1339" spans="1:3">
      <c r="A1339" s="3" t="str">
        <f>"202312304517"</f>
        <v>202312304517</v>
      </c>
      <c r="B1339" s="4">
        <v>0</v>
      </c>
      <c r="C1339" s="4"/>
    </row>
    <row r="1340" spans="1:3">
      <c r="A1340" s="3" t="str">
        <f>"202312304518"</f>
        <v>202312304518</v>
      </c>
      <c r="B1340" s="4">
        <v>96.7</v>
      </c>
      <c r="C1340" s="4">
        <v>66</v>
      </c>
    </row>
    <row r="1341" spans="1:3">
      <c r="A1341" s="3" t="str">
        <f>"202312304519"</f>
        <v>202312304519</v>
      </c>
      <c r="B1341" s="4">
        <v>106.55</v>
      </c>
      <c r="C1341" s="4">
        <v>11</v>
      </c>
    </row>
    <row r="1342" spans="1:3">
      <c r="A1342" s="3" t="str">
        <f>"202312304520"</f>
        <v>202312304520</v>
      </c>
      <c r="B1342" s="4">
        <v>89.85</v>
      </c>
      <c r="C1342" s="4">
        <v>116</v>
      </c>
    </row>
    <row r="1343" spans="1:3">
      <c r="A1343" s="3" t="str">
        <f>"202312304521"</f>
        <v>202312304521</v>
      </c>
      <c r="B1343" s="4">
        <v>96.15</v>
      </c>
      <c r="C1343" s="4">
        <v>70</v>
      </c>
    </row>
    <row r="1344" spans="1:3">
      <c r="A1344" s="3" t="str">
        <f>"202312304522"</f>
        <v>202312304522</v>
      </c>
      <c r="B1344" s="4">
        <v>87.45</v>
      </c>
      <c r="C1344" s="4">
        <v>129</v>
      </c>
    </row>
    <row r="1345" spans="1:3">
      <c r="A1345" s="3" t="str">
        <f>"202312304523"</f>
        <v>202312304523</v>
      </c>
      <c r="B1345" s="4">
        <v>105.1</v>
      </c>
      <c r="C1345" s="4">
        <v>14</v>
      </c>
    </row>
    <row r="1346" spans="1:3">
      <c r="A1346" s="3" t="str">
        <f>"202312304524"</f>
        <v>202312304524</v>
      </c>
      <c r="B1346" s="4">
        <v>0</v>
      </c>
      <c r="C1346" s="4"/>
    </row>
    <row r="1347" spans="1:3">
      <c r="A1347" s="3" t="str">
        <f>"202312304525"</f>
        <v>202312304525</v>
      </c>
      <c r="B1347" s="4">
        <v>100.75</v>
      </c>
      <c r="C1347" s="4">
        <v>30</v>
      </c>
    </row>
    <row r="1348" spans="1:3">
      <c r="A1348" s="3" t="str">
        <f>"202312304526"</f>
        <v>202312304526</v>
      </c>
      <c r="B1348" s="4">
        <v>90.9</v>
      </c>
      <c r="C1348" s="4">
        <v>110</v>
      </c>
    </row>
    <row r="1349" spans="1:3">
      <c r="A1349" s="3" t="str">
        <f>"202312304527"</f>
        <v>202312304527</v>
      </c>
      <c r="B1349" s="4">
        <v>105.6</v>
      </c>
      <c r="C1349" s="4">
        <v>12</v>
      </c>
    </row>
    <row r="1350" spans="1:3">
      <c r="A1350" s="3" t="str">
        <f>"202312304528"</f>
        <v>202312304528</v>
      </c>
      <c r="B1350" s="4">
        <v>97.15</v>
      </c>
      <c r="C1350" s="4">
        <v>62</v>
      </c>
    </row>
    <row r="1351" spans="1:3">
      <c r="A1351" s="3" t="str">
        <f>"202312304529"</f>
        <v>202312304529</v>
      </c>
      <c r="B1351" s="4">
        <v>0</v>
      </c>
      <c r="C1351" s="4"/>
    </row>
    <row r="1352" spans="1:3">
      <c r="A1352" s="3" t="str">
        <f>"202312304530"</f>
        <v>202312304530</v>
      </c>
      <c r="B1352" s="4">
        <v>0</v>
      </c>
      <c r="C1352" s="4"/>
    </row>
    <row r="1353" spans="1:3">
      <c r="A1353" s="3" t="str">
        <f>"202312304601"</f>
        <v>202312304601</v>
      </c>
      <c r="B1353" s="4">
        <v>76.55</v>
      </c>
      <c r="C1353" s="4">
        <v>161</v>
      </c>
    </row>
    <row r="1354" spans="1:3">
      <c r="A1354" s="3" t="str">
        <f>"202312304602"</f>
        <v>202312304602</v>
      </c>
      <c r="B1354" s="4">
        <v>83</v>
      </c>
      <c r="C1354" s="4">
        <v>150</v>
      </c>
    </row>
    <row r="1355" spans="1:3">
      <c r="A1355" s="3" t="str">
        <f>"202312304603"</f>
        <v>202312304603</v>
      </c>
      <c r="B1355" s="4">
        <v>0</v>
      </c>
      <c r="C1355" s="4"/>
    </row>
    <row r="1356" spans="1:3">
      <c r="A1356" s="3" t="str">
        <f>"202312304604"</f>
        <v>202312304604</v>
      </c>
      <c r="B1356" s="4">
        <v>0</v>
      </c>
      <c r="C1356" s="4"/>
    </row>
    <row r="1357" spans="1:3">
      <c r="A1357" s="3" t="str">
        <f>"202312304605"</f>
        <v>202312304605</v>
      </c>
      <c r="B1357" s="4">
        <v>88.9</v>
      </c>
      <c r="C1357" s="4">
        <v>121</v>
      </c>
    </row>
    <row r="1358" spans="1:3">
      <c r="A1358" s="3" t="str">
        <f>"202312304606"</f>
        <v>202312304606</v>
      </c>
      <c r="B1358" s="4">
        <v>95.25</v>
      </c>
      <c r="C1358" s="4">
        <v>75</v>
      </c>
    </row>
    <row r="1359" spans="1:3">
      <c r="A1359" s="3" t="str">
        <f>"202312304607"</f>
        <v>202312304607</v>
      </c>
      <c r="B1359" s="4">
        <v>92.35</v>
      </c>
      <c r="C1359" s="4">
        <v>100</v>
      </c>
    </row>
    <row r="1360" spans="1:3">
      <c r="A1360" s="3" t="str">
        <f>"202312304608"</f>
        <v>202312304608</v>
      </c>
      <c r="B1360" s="4">
        <v>92.95</v>
      </c>
      <c r="C1360" s="4">
        <v>94</v>
      </c>
    </row>
    <row r="1361" spans="1:3">
      <c r="A1361" s="3" t="str">
        <f>"202312304609"</f>
        <v>202312304609</v>
      </c>
      <c r="B1361" s="4">
        <v>93.7</v>
      </c>
      <c r="C1361" s="4">
        <v>87</v>
      </c>
    </row>
    <row r="1362" spans="1:3">
      <c r="A1362" s="3" t="str">
        <f>"202312304610"</f>
        <v>202312304610</v>
      </c>
      <c r="B1362" s="4">
        <v>99.6</v>
      </c>
      <c r="C1362" s="4">
        <v>42</v>
      </c>
    </row>
    <row r="1363" spans="1:3">
      <c r="A1363" s="3" t="str">
        <f>"202312304611"</f>
        <v>202312304611</v>
      </c>
      <c r="B1363" s="4">
        <v>85.5</v>
      </c>
      <c r="C1363" s="4">
        <v>139</v>
      </c>
    </row>
    <row r="1364" spans="1:3">
      <c r="A1364" s="3" t="str">
        <f>"202312304612"</f>
        <v>202312304612</v>
      </c>
      <c r="B1364" s="4">
        <v>99.05</v>
      </c>
      <c r="C1364" s="4">
        <v>45</v>
      </c>
    </row>
    <row r="1365" spans="1:3">
      <c r="A1365" s="3" t="str">
        <f>"202312304613"</f>
        <v>202312304613</v>
      </c>
      <c r="B1365" s="4">
        <v>0</v>
      </c>
      <c r="C1365" s="4"/>
    </row>
    <row r="1366" spans="1:3">
      <c r="A1366" s="3" t="str">
        <f>"202312304614"</f>
        <v>202312304614</v>
      </c>
      <c r="B1366" s="4">
        <v>74.25</v>
      </c>
      <c r="C1366" s="4">
        <v>162</v>
      </c>
    </row>
    <row r="1367" spans="1:3">
      <c r="A1367" s="3" t="str">
        <f>"202312304615"</f>
        <v>202312304615</v>
      </c>
      <c r="B1367" s="4">
        <v>80.7</v>
      </c>
      <c r="C1367" s="4">
        <v>156</v>
      </c>
    </row>
    <row r="1368" spans="1:3">
      <c r="A1368" s="3" t="str">
        <f>"202312304616"</f>
        <v>202312304616</v>
      </c>
      <c r="B1368" s="4">
        <v>91.85</v>
      </c>
      <c r="C1368" s="4">
        <v>106</v>
      </c>
    </row>
    <row r="1369" spans="1:3">
      <c r="A1369" s="3" t="str">
        <f>"202312304617"</f>
        <v>202312304617</v>
      </c>
      <c r="B1369" s="4">
        <v>111</v>
      </c>
      <c r="C1369" s="4">
        <v>3</v>
      </c>
    </row>
    <row r="1370" spans="1:3">
      <c r="A1370" s="3" t="str">
        <f>"202312304618"</f>
        <v>202312304618</v>
      </c>
      <c r="B1370" s="4">
        <v>101.95</v>
      </c>
      <c r="C1370" s="4">
        <v>24</v>
      </c>
    </row>
    <row r="1371" spans="1:3">
      <c r="A1371" s="3" t="str">
        <f>"202312304619"</f>
        <v>202312304619</v>
      </c>
      <c r="B1371" s="4">
        <v>103.55</v>
      </c>
      <c r="C1371" s="4">
        <v>19</v>
      </c>
    </row>
    <row r="1372" spans="1:3">
      <c r="A1372" s="3" t="str">
        <f>"202312304620"</f>
        <v>202312304620</v>
      </c>
      <c r="B1372" s="4">
        <v>57.55</v>
      </c>
      <c r="C1372" s="4">
        <v>164</v>
      </c>
    </row>
    <row r="1373" spans="1:3">
      <c r="A1373" s="3" t="str">
        <f>"202312304621"</f>
        <v>202312304621</v>
      </c>
      <c r="B1373" s="4">
        <v>82.05</v>
      </c>
      <c r="C1373" s="4">
        <v>153</v>
      </c>
    </row>
    <row r="1374" spans="1:3">
      <c r="A1374" s="3" t="str">
        <f>"202312304622"</f>
        <v>202312304622</v>
      </c>
      <c r="B1374" s="4">
        <v>82.2</v>
      </c>
      <c r="C1374" s="4">
        <v>152</v>
      </c>
    </row>
    <row r="1375" spans="1:3">
      <c r="A1375" s="3" t="str">
        <f>"202312304623"</f>
        <v>202312304623</v>
      </c>
      <c r="B1375" s="4">
        <v>95.65</v>
      </c>
      <c r="C1375" s="4">
        <v>73</v>
      </c>
    </row>
    <row r="1376" spans="1:3">
      <c r="A1376" s="3" t="str">
        <f>"202312304624"</f>
        <v>202312304624</v>
      </c>
      <c r="B1376" s="4">
        <v>0</v>
      </c>
      <c r="C1376" s="4"/>
    </row>
    <row r="1377" spans="1:3">
      <c r="A1377" s="3" t="str">
        <f>"202312304625"</f>
        <v>202312304625</v>
      </c>
      <c r="B1377" s="4">
        <v>100.3</v>
      </c>
      <c r="C1377" s="4">
        <v>37</v>
      </c>
    </row>
    <row r="1378" spans="1:3">
      <c r="A1378" s="3" t="str">
        <f>"202312304626"</f>
        <v>202312304626</v>
      </c>
      <c r="B1378" s="4">
        <v>92.1</v>
      </c>
      <c r="C1378" s="4">
        <v>103</v>
      </c>
    </row>
    <row r="1379" spans="1:3">
      <c r="A1379" s="3" t="str">
        <f>"202312304627"</f>
        <v>202312304627</v>
      </c>
      <c r="B1379" s="4">
        <v>100.5</v>
      </c>
      <c r="C1379" s="4">
        <v>33</v>
      </c>
    </row>
    <row r="1380" spans="1:3">
      <c r="A1380" s="3" t="str">
        <f>"202312304628"</f>
        <v>202312304628</v>
      </c>
      <c r="B1380" s="4">
        <v>107</v>
      </c>
      <c r="C1380" s="4">
        <v>7</v>
      </c>
    </row>
    <row r="1381" spans="1:3">
      <c r="A1381" s="3" t="str">
        <f>"202312304629"</f>
        <v>202312304629</v>
      </c>
      <c r="B1381" s="4">
        <v>100.15</v>
      </c>
      <c r="C1381" s="4">
        <v>38</v>
      </c>
    </row>
    <row r="1382" spans="1:3">
      <c r="A1382" s="3" t="str">
        <f>"202312304630"</f>
        <v>202312304630</v>
      </c>
      <c r="B1382" s="4">
        <v>118.7</v>
      </c>
      <c r="C1382" s="4">
        <v>1</v>
      </c>
    </row>
    <row r="1383" spans="1:3">
      <c r="A1383" s="3" t="str">
        <f>"202312304701"</f>
        <v>202312304701</v>
      </c>
      <c r="B1383" s="4">
        <v>94.75</v>
      </c>
      <c r="C1383" s="4">
        <v>79</v>
      </c>
    </row>
    <row r="1384" spans="1:3">
      <c r="A1384" s="3" t="str">
        <f>"202312304702"</f>
        <v>202312304702</v>
      </c>
      <c r="B1384" s="4">
        <v>97.25</v>
      </c>
      <c r="C1384" s="4">
        <v>61</v>
      </c>
    </row>
    <row r="1385" spans="1:3">
      <c r="A1385" s="3" t="str">
        <f>"202312304703"</f>
        <v>202312304703</v>
      </c>
      <c r="B1385" s="4">
        <v>0</v>
      </c>
      <c r="C1385" s="4"/>
    </row>
    <row r="1386" spans="1:3">
      <c r="A1386" s="3" t="str">
        <f>"202312304704"</f>
        <v>202312304704</v>
      </c>
      <c r="B1386" s="4">
        <v>99.75</v>
      </c>
      <c r="C1386" s="4">
        <v>41</v>
      </c>
    </row>
    <row r="1387" spans="1:3">
      <c r="A1387" s="3" t="str">
        <f>"202312304705"</f>
        <v>202312304705</v>
      </c>
      <c r="B1387" s="4">
        <v>0</v>
      </c>
      <c r="C1387" s="4"/>
    </row>
    <row r="1388" spans="1:3">
      <c r="A1388" s="3" t="str">
        <f>"202312304706"</f>
        <v>202312304706</v>
      </c>
      <c r="B1388" s="4">
        <v>94.3</v>
      </c>
      <c r="C1388" s="4">
        <v>81</v>
      </c>
    </row>
    <row r="1389" spans="1:3">
      <c r="A1389" s="3" t="str">
        <f>"202312304707"</f>
        <v>202312304707</v>
      </c>
      <c r="B1389" s="4">
        <v>87.6</v>
      </c>
      <c r="C1389" s="4">
        <v>128</v>
      </c>
    </row>
    <row r="1390" spans="1:3">
      <c r="A1390" s="3" t="str">
        <f>"202312304708"</f>
        <v>202312304708</v>
      </c>
      <c r="B1390" s="4">
        <v>92.05</v>
      </c>
      <c r="C1390" s="4">
        <v>105</v>
      </c>
    </row>
    <row r="1391" spans="1:3">
      <c r="A1391" s="3" t="str">
        <f>"202312304709"</f>
        <v>202312304709</v>
      </c>
      <c r="B1391" s="4">
        <v>107.95</v>
      </c>
      <c r="C1391" s="4">
        <v>4</v>
      </c>
    </row>
    <row r="1392" spans="1:3">
      <c r="A1392" s="3" t="str">
        <f>"202312304710"</f>
        <v>202312304710</v>
      </c>
      <c r="B1392" s="4">
        <v>0</v>
      </c>
      <c r="C1392" s="4"/>
    </row>
    <row r="1393" spans="1:3">
      <c r="A1393" s="3" t="str">
        <f>"202312304711"</f>
        <v>202312304711</v>
      </c>
      <c r="B1393" s="4">
        <v>84.9</v>
      </c>
      <c r="C1393" s="4">
        <v>141</v>
      </c>
    </row>
    <row r="1394" spans="1:3">
      <c r="A1394" s="3" t="str">
        <f>"202312304712"</f>
        <v>202312304712</v>
      </c>
      <c r="B1394" s="4">
        <v>98.05</v>
      </c>
      <c r="C1394" s="4">
        <v>55</v>
      </c>
    </row>
    <row r="1395" spans="1:3">
      <c r="A1395" s="3" t="str">
        <f>"202312304713"</f>
        <v>202312304713</v>
      </c>
      <c r="B1395" s="4">
        <v>87.45</v>
      </c>
      <c r="C1395" s="4">
        <v>129</v>
      </c>
    </row>
    <row r="1396" spans="1:3">
      <c r="A1396" s="3" t="str">
        <f>"202312304714"</f>
        <v>202312304714</v>
      </c>
      <c r="B1396" s="4">
        <v>103.9</v>
      </c>
      <c r="C1396" s="4">
        <v>18</v>
      </c>
    </row>
    <row r="1397" spans="1:3">
      <c r="A1397" s="3" t="str">
        <f>"202312304715"</f>
        <v>202312304715</v>
      </c>
      <c r="B1397" s="4">
        <v>0</v>
      </c>
      <c r="C1397" s="4"/>
    </row>
    <row r="1398" spans="1:3">
      <c r="A1398" s="3" t="str">
        <f>"202312304716"</f>
        <v>202312304716</v>
      </c>
      <c r="B1398" s="4">
        <v>100.9</v>
      </c>
      <c r="C1398" s="4">
        <v>28</v>
      </c>
    </row>
    <row r="1399" spans="1:3">
      <c r="A1399" s="3" t="str">
        <f>"202312304717"</f>
        <v>202312304717</v>
      </c>
      <c r="B1399" s="4">
        <v>98</v>
      </c>
      <c r="C1399" s="4">
        <v>56</v>
      </c>
    </row>
    <row r="1400" spans="1:3">
      <c r="A1400" s="3" t="str">
        <f>"202312304718"</f>
        <v>202312304718</v>
      </c>
      <c r="B1400" s="4">
        <v>107.3</v>
      </c>
      <c r="C1400" s="4">
        <v>6</v>
      </c>
    </row>
    <row r="1401" spans="1:3">
      <c r="A1401" s="3" t="str">
        <f>"202312304719"</f>
        <v>202312304719</v>
      </c>
      <c r="B1401" s="4">
        <v>103.05</v>
      </c>
      <c r="C1401" s="4">
        <v>20</v>
      </c>
    </row>
    <row r="1402" spans="1:3">
      <c r="A1402" s="3" t="str">
        <f>"202312304720"</f>
        <v>202312304720</v>
      </c>
      <c r="B1402" s="4">
        <v>92.5</v>
      </c>
      <c r="C1402" s="4">
        <v>98</v>
      </c>
    </row>
    <row r="1403" spans="1:3">
      <c r="A1403" s="3" t="str">
        <f>"202312304721"</f>
        <v>202312304721</v>
      </c>
      <c r="B1403" s="4">
        <v>98.35</v>
      </c>
      <c r="C1403" s="4">
        <v>54</v>
      </c>
    </row>
    <row r="1404" spans="1:3">
      <c r="A1404" s="3" t="str">
        <f>"202312304722"</f>
        <v>202312304722</v>
      </c>
      <c r="B1404" s="4">
        <v>89.75</v>
      </c>
      <c r="C1404" s="4">
        <v>117</v>
      </c>
    </row>
    <row r="1405" spans="1:3">
      <c r="A1405" s="3" t="str">
        <f>"202312304723"</f>
        <v>202312304723</v>
      </c>
      <c r="B1405" s="4">
        <v>80.15</v>
      </c>
      <c r="C1405" s="4">
        <v>157</v>
      </c>
    </row>
    <row r="1406" spans="1:3">
      <c r="A1406" s="3" t="str">
        <f>"202312304724"</f>
        <v>202312304724</v>
      </c>
      <c r="B1406" s="4">
        <v>0</v>
      </c>
      <c r="C1406" s="4"/>
    </row>
    <row r="1407" spans="1:3">
      <c r="A1407" s="3" t="str">
        <f>"202312304725"</f>
        <v>202312304725</v>
      </c>
      <c r="B1407" s="4">
        <v>96.85</v>
      </c>
      <c r="C1407" s="4">
        <v>64</v>
      </c>
    </row>
    <row r="1408" spans="1:3">
      <c r="A1408" s="3" t="str">
        <f>"202312304726"</f>
        <v>202312304726</v>
      </c>
      <c r="B1408" s="4">
        <v>85.65</v>
      </c>
      <c r="C1408" s="4">
        <v>137</v>
      </c>
    </row>
    <row r="1409" spans="1:3">
      <c r="A1409" s="3" t="str">
        <f>"202312304727"</f>
        <v>202312304727</v>
      </c>
      <c r="B1409" s="4">
        <v>96</v>
      </c>
      <c r="C1409" s="4">
        <v>72</v>
      </c>
    </row>
    <row r="1410" spans="1:3">
      <c r="A1410" s="3" t="str">
        <f>"202312304728"</f>
        <v>202312304728</v>
      </c>
      <c r="B1410" s="4">
        <v>99.05</v>
      </c>
      <c r="C1410" s="4">
        <v>45</v>
      </c>
    </row>
    <row r="1411" spans="1:3">
      <c r="A1411" s="3" t="str">
        <f>"202312304729"</f>
        <v>202312304729</v>
      </c>
      <c r="B1411" s="4">
        <v>93.65</v>
      </c>
      <c r="C1411" s="4">
        <v>88</v>
      </c>
    </row>
    <row r="1412" spans="1:3">
      <c r="A1412" s="3" t="str">
        <f>"202312304730"</f>
        <v>202312304730</v>
      </c>
      <c r="B1412" s="4">
        <v>101.25</v>
      </c>
      <c r="C1412" s="4">
        <v>26</v>
      </c>
    </row>
    <row r="1413" spans="1:3">
      <c r="A1413" s="3" t="str">
        <f>"202312304801"</f>
        <v>202312304801</v>
      </c>
      <c r="B1413" s="4">
        <v>98.95</v>
      </c>
      <c r="C1413" s="4">
        <v>48</v>
      </c>
    </row>
    <row r="1414" spans="1:3">
      <c r="A1414" s="3" t="str">
        <f>"202312304802"</f>
        <v>202312304802</v>
      </c>
      <c r="B1414" s="4">
        <v>96.8</v>
      </c>
      <c r="C1414" s="4">
        <v>65</v>
      </c>
    </row>
    <row r="1415" spans="1:3">
      <c r="A1415" s="3" t="str">
        <f>"202312304803"</f>
        <v>202312304803</v>
      </c>
      <c r="B1415" s="4">
        <v>84.4</v>
      </c>
      <c r="C1415" s="4">
        <v>142</v>
      </c>
    </row>
    <row r="1416" spans="1:3">
      <c r="A1416" s="3" t="str">
        <f>"202312304804"</f>
        <v>202312304804</v>
      </c>
      <c r="B1416" s="4">
        <v>97.9</v>
      </c>
      <c r="C1416" s="4">
        <v>58</v>
      </c>
    </row>
    <row r="1417" spans="1:3">
      <c r="A1417" s="3" t="str">
        <f>"202312304805"</f>
        <v>202312304805</v>
      </c>
      <c r="B1417" s="4">
        <v>0</v>
      </c>
      <c r="C1417" s="4"/>
    </row>
    <row r="1418" spans="1:3">
      <c r="A1418" s="3" t="str">
        <f>"202312304806"</f>
        <v>202312304806</v>
      </c>
      <c r="B1418" s="4">
        <v>107</v>
      </c>
      <c r="C1418" s="4">
        <v>7</v>
      </c>
    </row>
    <row r="1419" spans="1:3">
      <c r="A1419" s="3" t="str">
        <f>"202312304807"</f>
        <v>202312304807</v>
      </c>
      <c r="B1419" s="4">
        <v>86.65</v>
      </c>
      <c r="C1419" s="4">
        <v>134</v>
      </c>
    </row>
    <row r="1420" spans="1:3">
      <c r="A1420" s="3" t="str">
        <f>"202312304808"</f>
        <v>202312304808</v>
      </c>
      <c r="B1420" s="4">
        <v>92.35</v>
      </c>
      <c r="C1420" s="4">
        <v>100</v>
      </c>
    </row>
    <row r="1421" spans="1:3">
      <c r="A1421" s="3" t="str">
        <f>"202312304809"</f>
        <v>202312304809</v>
      </c>
      <c r="B1421" s="4">
        <v>105.45</v>
      </c>
      <c r="C1421" s="4">
        <v>13</v>
      </c>
    </row>
    <row r="1422" spans="1:3">
      <c r="A1422" s="3" t="str">
        <f>"202312304810"</f>
        <v>202312304810</v>
      </c>
      <c r="B1422" s="4">
        <v>0</v>
      </c>
      <c r="C1422" s="4"/>
    </row>
    <row r="1423" spans="1:3">
      <c r="A1423" s="3" t="str">
        <f>"202312304811"</f>
        <v>202312304811</v>
      </c>
      <c r="B1423" s="4">
        <v>94.4</v>
      </c>
      <c r="C1423" s="4">
        <v>80</v>
      </c>
    </row>
    <row r="1424" spans="1:3">
      <c r="A1424" s="3" t="str">
        <f>"202312304812"</f>
        <v>202312304812</v>
      </c>
      <c r="B1424" s="4">
        <v>99.05</v>
      </c>
      <c r="C1424" s="4">
        <v>45</v>
      </c>
    </row>
    <row r="1425" spans="1:3">
      <c r="A1425" s="3" t="str">
        <f>"202312304813"</f>
        <v>202312304813</v>
      </c>
      <c r="B1425" s="4">
        <v>85.65</v>
      </c>
      <c r="C1425" s="4">
        <v>137</v>
      </c>
    </row>
    <row r="1426" spans="1:3">
      <c r="A1426" s="3" t="str">
        <f>"202312304814"</f>
        <v>202312304814</v>
      </c>
      <c r="B1426" s="4">
        <v>111.8</v>
      </c>
      <c r="C1426" s="4">
        <v>2</v>
      </c>
    </row>
    <row r="1427" spans="1:3">
      <c r="A1427" s="3" t="str">
        <f>"202312304815"</f>
        <v>202312304815</v>
      </c>
      <c r="B1427" s="4">
        <v>100</v>
      </c>
      <c r="C1427" s="4">
        <v>39</v>
      </c>
    </row>
    <row r="1428" spans="1:3">
      <c r="A1428" s="3" t="str">
        <f>"202312304816"</f>
        <v>202312304816</v>
      </c>
      <c r="B1428" s="4">
        <v>96.05</v>
      </c>
      <c r="C1428" s="4">
        <v>71</v>
      </c>
    </row>
    <row r="1429" spans="1:3">
      <c r="A1429" s="3" t="str">
        <f>"202312304817"</f>
        <v>202312304817</v>
      </c>
      <c r="B1429" s="4">
        <v>0</v>
      </c>
      <c r="C1429" s="4"/>
    </row>
    <row r="1430" spans="1:3">
      <c r="A1430" s="3" t="str">
        <f>"202312304818"</f>
        <v>202312304818</v>
      </c>
      <c r="B1430" s="4">
        <v>82.9</v>
      </c>
      <c r="C1430" s="4">
        <v>151</v>
      </c>
    </row>
    <row r="1431" spans="1:3">
      <c r="A1431" s="3" t="str">
        <f>"202312304819"</f>
        <v>202312304819</v>
      </c>
      <c r="B1431" s="4">
        <v>0</v>
      </c>
      <c r="C1431" s="4"/>
    </row>
    <row r="1432" spans="1:3">
      <c r="A1432" s="3" t="str">
        <f>"202312304820"</f>
        <v>202312304820</v>
      </c>
      <c r="B1432" s="4">
        <v>98.7</v>
      </c>
      <c r="C1432" s="4">
        <v>49</v>
      </c>
    </row>
    <row r="1433" spans="1:3">
      <c r="A1433" s="3" t="str">
        <f>"202312304821"</f>
        <v>202312304821</v>
      </c>
      <c r="B1433" s="4">
        <v>84.3</v>
      </c>
      <c r="C1433" s="4">
        <v>144</v>
      </c>
    </row>
    <row r="1434" spans="1:3">
      <c r="A1434" s="3" t="str">
        <f>"202312304822"</f>
        <v>202312304822</v>
      </c>
      <c r="B1434" s="4">
        <v>0</v>
      </c>
      <c r="C1434" s="4"/>
    </row>
    <row r="1435" spans="1:3">
      <c r="A1435" s="3" t="str">
        <f>"202312304823"</f>
        <v>202312304823</v>
      </c>
      <c r="B1435" s="4">
        <v>87.85</v>
      </c>
      <c r="C1435" s="4">
        <v>122</v>
      </c>
    </row>
    <row r="1436" spans="1:3">
      <c r="A1436" s="3" t="str">
        <f>"202312304824"</f>
        <v>202312304824</v>
      </c>
      <c r="B1436" s="4">
        <v>94.2</v>
      </c>
      <c r="C1436" s="4">
        <v>83</v>
      </c>
    </row>
    <row r="1437" spans="1:3">
      <c r="A1437" s="3" t="str">
        <f>"202312304825"</f>
        <v>202312304825</v>
      </c>
      <c r="B1437" s="4">
        <v>97.1</v>
      </c>
      <c r="C1437" s="4">
        <v>63</v>
      </c>
    </row>
    <row r="1438" spans="1:3">
      <c r="A1438" s="3" t="str">
        <f>"202312304826"</f>
        <v>202312304826</v>
      </c>
      <c r="B1438" s="4">
        <v>0</v>
      </c>
      <c r="C1438" s="4"/>
    </row>
    <row r="1439" spans="1:3">
      <c r="A1439" s="3" t="str">
        <f>"202312304827"</f>
        <v>202312304827</v>
      </c>
      <c r="B1439" s="4">
        <v>89.05</v>
      </c>
      <c r="C1439" s="4">
        <v>119</v>
      </c>
    </row>
    <row r="1440" spans="1:3">
      <c r="A1440" s="3" t="str">
        <f>"202312304828"</f>
        <v>202312304828</v>
      </c>
      <c r="B1440" s="4">
        <v>96.35</v>
      </c>
      <c r="C1440" s="4">
        <v>69</v>
      </c>
    </row>
    <row r="1441" spans="1:3">
      <c r="A1441" s="3" t="str">
        <f>"202312304829"</f>
        <v>202312304829</v>
      </c>
      <c r="B1441" s="4">
        <v>93</v>
      </c>
      <c r="C1441" s="4">
        <v>93</v>
      </c>
    </row>
    <row r="1442" spans="1:3">
      <c r="A1442" s="3" t="str">
        <f>"202312304830"</f>
        <v>202312304830</v>
      </c>
      <c r="B1442" s="4">
        <v>100.9</v>
      </c>
      <c r="C1442" s="4">
        <v>28</v>
      </c>
    </row>
    <row r="1443" spans="1:3">
      <c r="A1443" s="3" t="str">
        <f>"202312304901"</f>
        <v>202312304901</v>
      </c>
      <c r="B1443" s="4">
        <v>95.5</v>
      </c>
      <c r="C1443" s="4">
        <v>74</v>
      </c>
    </row>
    <row r="1444" spans="1:3">
      <c r="A1444" s="3" t="str">
        <f>"202312304902"</f>
        <v>202312304902</v>
      </c>
      <c r="B1444" s="4">
        <v>69.85</v>
      </c>
      <c r="C1444" s="4">
        <v>163</v>
      </c>
    </row>
    <row r="1445" spans="1:3">
      <c r="A1445" s="3" t="str">
        <f>"202312304903"</f>
        <v>202312304903</v>
      </c>
      <c r="B1445" s="4">
        <v>98.55</v>
      </c>
      <c r="C1445" s="4">
        <v>50</v>
      </c>
    </row>
    <row r="1446" spans="1:3">
      <c r="A1446" s="3" t="str">
        <f>"202312304904"</f>
        <v>202312304904</v>
      </c>
      <c r="B1446" s="4">
        <v>93.9</v>
      </c>
      <c r="C1446" s="4">
        <v>85</v>
      </c>
    </row>
    <row r="1447" spans="1:3">
      <c r="A1447" s="3" t="str">
        <f>"202312304905"</f>
        <v>202312304905</v>
      </c>
      <c r="B1447" s="4">
        <v>0</v>
      </c>
      <c r="C1447" s="4"/>
    </row>
    <row r="1448" spans="1:3">
      <c r="A1448" s="3" t="str">
        <f>"202312304906"</f>
        <v>202312304906</v>
      </c>
      <c r="B1448" s="4">
        <v>94.95</v>
      </c>
      <c r="C1448" s="4">
        <v>76</v>
      </c>
    </row>
    <row r="1449" spans="1:3">
      <c r="A1449" s="3" t="str">
        <f>"202312304907"</f>
        <v>202312304907</v>
      </c>
      <c r="B1449" s="4">
        <v>92.8</v>
      </c>
      <c r="C1449" s="4">
        <v>95</v>
      </c>
    </row>
    <row r="1450" spans="1:3">
      <c r="A1450" s="3" t="str">
        <f>"202312304908"</f>
        <v>202312304908</v>
      </c>
      <c r="B1450" s="4">
        <v>98.4</v>
      </c>
      <c r="C1450" s="4">
        <v>52</v>
      </c>
    </row>
    <row r="1451" spans="1:3">
      <c r="A1451" s="3" t="str">
        <f>"202312304909"</f>
        <v>202312304909</v>
      </c>
      <c r="B1451" s="4">
        <v>101.65</v>
      </c>
      <c r="C1451" s="4">
        <v>25</v>
      </c>
    </row>
    <row r="1452" spans="1:3">
      <c r="A1452" s="3" t="str">
        <f>"202312304910"</f>
        <v>202312304910</v>
      </c>
      <c r="B1452" s="4">
        <v>85.35</v>
      </c>
      <c r="C1452" s="4">
        <v>140</v>
      </c>
    </row>
    <row r="1453" spans="1:3">
      <c r="A1453" s="3" t="str">
        <f>"202312304911"</f>
        <v>202312304911</v>
      </c>
      <c r="B1453" s="4">
        <v>83.55</v>
      </c>
      <c r="C1453" s="4">
        <v>148</v>
      </c>
    </row>
    <row r="1454" spans="1:3">
      <c r="A1454" s="3" t="str">
        <f>"202312304912"</f>
        <v>202312304912</v>
      </c>
      <c r="B1454" s="4">
        <v>87.45</v>
      </c>
      <c r="C1454" s="4">
        <v>129</v>
      </c>
    </row>
    <row r="1455" spans="1:3">
      <c r="A1455" s="3" t="str">
        <f>"202312304913"</f>
        <v>202312304913</v>
      </c>
      <c r="B1455" s="4">
        <v>0</v>
      </c>
      <c r="C1455" s="4"/>
    </row>
    <row r="1456" spans="1:3">
      <c r="A1456" s="3" t="str">
        <f>"202312304914"</f>
        <v>202312304914</v>
      </c>
      <c r="B1456" s="4">
        <v>90.65</v>
      </c>
      <c r="C1456" s="4">
        <v>112</v>
      </c>
    </row>
    <row r="1457" spans="1:3">
      <c r="A1457" s="3" t="str">
        <f>"202312304915"</f>
        <v>202312304915</v>
      </c>
      <c r="B1457" s="4">
        <v>0</v>
      </c>
      <c r="C1457" s="4"/>
    </row>
    <row r="1458" spans="1:3">
      <c r="A1458" s="3" t="str">
        <f>"202312304916"</f>
        <v>202312304916</v>
      </c>
      <c r="B1458" s="4">
        <v>79.7</v>
      </c>
      <c r="C1458" s="4">
        <v>158</v>
      </c>
    </row>
    <row r="1459" spans="1:3">
      <c r="A1459" s="3" t="str">
        <f>"202312304917"</f>
        <v>202312304917</v>
      </c>
      <c r="B1459" s="4">
        <v>92.8</v>
      </c>
      <c r="C1459" s="4">
        <v>95</v>
      </c>
    </row>
    <row r="1460" spans="1:3">
      <c r="A1460" s="3" t="str">
        <f>"202312304918"</f>
        <v>202312304918</v>
      </c>
      <c r="B1460" s="4">
        <v>0</v>
      </c>
      <c r="C1460" s="4"/>
    </row>
    <row r="1461" spans="1:3">
      <c r="A1461" s="3" t="str">
        <f>"202312304919"</f>
        <v>202312304919</v>
      </c>
      <c r="B1461" s="4">
        <v>0</v>
      </c>
      <c r="C1461" s="4"/>
    </row>
    <row r="1462" spans="1:3">
      <c r="A1462" s="3" t="str">
        <f>"202312304920"</f>
        <v>202312304920</v>
      </c>
      <c r="B1462" s="4">
        <v>88.95</v>
      </c>
      <c r="C1462" s="4">
        <v>120</v>
      </c>
    </row>
    <row r="1463" spans="1:3">
      <c r="A1463" s="3" t="str">
        <f>"202312304921"</f>
        <v>202312304921</v>
      </c>
      <c r="B1463" s="4">
        <v>97.35</v>
      </c>
      <c r="C1463" s="4">
        <v>60</v>
      </c>
    </row>
    <row r="1464" spans="1:3">
      <c r="A1464" s="3" t="str">
        <f>"202312304922"</f>
        <v>202312304922</v>
      </c>
      <c r="B1464" s="4">
        <v>87.8</v>
      </c>
      <c r="C1464" s="4">
        <v>125</v>
      </c>
    </row>
    <row r="1465" spans="1:3">
      <c r="A1465" s="3" t="str">
        <f>"202312304923"</f>
        <v>202312304923</v>
      </c>
      <c r="B1465" s="4">
        <v>106.65</v>
      </c>
      <c r="C1465" s="4">
        <v>10</v>
      </c>
    </row>
    <row r="1466" spans="1:3">
      <c r="A1466" s="3" t="str">
        <f>"202312304924"</f>
        <v>202312304924</v>
      </c>
      <c r="B1466" s="4">
        <v>94.3</v>
      </c>
      <c r="C1466" s="4">
        <v>81</v>
      </c>
    </row>
    <row r="1467" spans="1:3">
      <c r="A1467" s="3" t="str">
        <f>"202312304925"</f>
        <v>202312304925</v>
      </c>
      <c r="B1467" s="4">
        <v>94.8</v>
      </c>
      <c r="C1467" s="4">
        <v>78</v>
      </c>
    </row>
    <row r="1468" spans="1:3">
      <c r="A1468" s="3" t="str">
        <f>"202312304926"</f>
        <v>202312304926</v>
      </c>
      <c r="B1468" s="4">
        <v>102.35</v>
      </c>
      <c r="C1468" s="4">
        <v>21</v>
      </c>
    </row>
    <row r="1469" spans="1:3">
      <c r="A1469" s="3" t="str">
        <f>"202312304927"</f>
        <v>202312304927</v>
      </c>
      <c r="B1469" s="4">
        <v>87.85</v>
      </c>
      <c r="C1469" s="4">
        <v>122</v>
      </c>
    </row>
    <row r="1470" spans="1:3">
      <c r="A1470" s="3" t="str">
        <f>"202312304928"</f>
        <v>202312304928</v>
      </c>
      <c r="B1470" s="4">
        <v>84.4</v>
      </c>
      <c r="C1470" s="4">
        <v>142</v>
      </c>
    </row>
    <row r="1471" spans="1:3">
      <c r="A1471" s="3" t="str">
        <f>"202312304929"</f>
        <v>202312304929</v>
      </c>
      <c r="B1471" s="4">
        <v>98.4</v>
      </c>
      <c r="C1471" s="4">
        <v>52</v>
      </c>
    </row>
    <row r="1472" spans="1:3">
      <c r="A1472" s="3" t="str">
        <f>"202312304930"</f>
        <v>202312304930</v>
      </c>
      <c r="B1472" s="4">
        <v>100.5</v>
      </c>
      <c r="C1472" s="4">
        <v>33</v>
      </c>
    </row>
    <row r="1473" spans="1:3">
      <c r="A1473" s="3" t="str">
        <f>"202312305001"</f>
        <v>202312305001</v>
      </c>
      <c r="B1473" s="4">
        <v>87.7</v>
      </c>
      <c r="C1473" s="4">
        <v>127</v>
      </c>
    </row>
    <row r="1474" spans="1:3">
      <c r="A1474" s="3" t="str">
        <f>"202312305002"</f>
        <v>202312305002</v>
      </c>
      <c r="B1474" s="4">
        <v>89.9</v>
      </c>
      <c r="C1474" s="4">
        <v>115</v>
      </c>
    </row>
    <row r="1475" spans="1:3">
      <c r="A1475" s="3" t="str">
        <f>"202312305003"</f>
        <v>202312305003</v>
      </c>
      <c r="B1475" s="4">
        <v>0</v>
      </c>
      <c r="C1475" s="4"/>
    </row>
    <row r="1476" spans="1:3">
      <c r="A1476" s="3" t="str">
        <f>"202312305004"</f>
        <v>202312305004</v>
      </c>
      <c r="B1476" s="4">
        <v>91.1</v>
      </c>
      <c r="C1476" s="4">
        <v>108</v>
      </c>
    </row>
    <row r="1477" spans="1:3">
      <c r="A1477" s="3" t="str">
        <f>"202312305005"</f>
        <v>202312305005</v>
      </c>
      <c r="B1477" s="4">
        <v>87.75</v>
      </c>
      <c r="C1477" s="4">
        <v>126</v>
      </c>
    </row>
    <row r="1478" spans="1:3">
      <c r="A1478" s="3" t="str">
        <f>"202312305006"</f>
        <v>202312305006</v>
      </c>
      <c r="B1478" s="4">
        <v>0</v>
      </c>
      <c r="C1478" s="4"/>
    </row>
    <row r="1479" spans="1:3">
      <c r="A1479" s="3" t="str">
        <f>"202312305007"</f>
        <v>202312305007</v>
      </c>
      <c r="B1479" s="4">
        <v>92.2</v>
      </c>
      <c r="C1479" s="4">
        <v>102</v>
      </c>
    </row>
    <row r="1480" spans="1:3">
      <c r="A1480" s="3" t="str">
        <f>"202312305008"</f>
        <v>202312305008</v>
      </c>
      <c r="B1480" s="4">
        <v>97.7</v>
      </c>
      <c r="C1480" s="4">
        <v>59</v>
      </c>
    </row>
    <row r="1481" spans="1:3">
      <c r="A1481" s="3" t="str">
        <f>"202312305009"</f>
        <v>202312305009</v>
      </c>
      <c r="B1481" s="4">
        <v>87.85</v>
      </c>
      <c r="C1481" s="4">
        <v>122</v>
      </c>
    </row>
    <row r="1482" spans="1:3">
      <c r="A1482" s="3" t="str">
        <f>"202312305010"</f>
        <v>202312305010</v>
      </c>
      <c r="B1482" s="4">
        <v>107.85</v>
      </c>
      <c r="C1482" s="4">
        <v>5</v>
      </c>
    </row>
    <row r="1483" spans="1:3">
      <c r="A1483" s="3" t="str">
        <f>"202312305011"</f>
        <v>202312305011</v>
      </c>
      <c r="B1483" s="4">
        <v>106.9</v>
      </c>
      <c r="C1483" s="4">
        <v>9</v>
      </c>
    </row>
    <row r="1484" spans="1:3">
      <c r="A1484" s="3" t="str">
        <f>"202312305012"</f>
        <v>202312305012</v>
      </c>
      <c r="B1484" s="4">
        <v>104.35</v>
      </c>
      <c r="C1484" s="4">
        <v>16</v>
      </c>
    </row>
    <row r="1485" spans="1:3">
      <c r="A1485" s="3" t="str">
        <f>"202312305013"</f>
        <v>202312305013</v>
      </c>
      <c r="B1485" s="4">
        <v>94.15</v>
      </c>
      <c r="C1485" s="4">
        <v>84</v>
      </c>
    </row>
    <row r="1486" spans="1:3">
      <c r="A1486" s="3" t="str">
        <f>"202312305014"</f>
        <v>202312305014</v>
      </c>
      <c r="B1486" s="4">
        <v>93.65</v>
      </c>
      <c r="C1486" s="4">
        <v>88</v>
      </c>
    </row>
    <row r="1487" spans="1:3">
      <c r="A1487" s="3" t="str">
        <f>"202312305015"</f>
        <v>202312305015</v>
      </c>
      <c r="B1487" s="4">
        <v>100.75</v>
      </c>
      <c r="C1487" s="4">
        <v>30</v>
      </c>
    </row>
    <row r="1488" spans="1:3">
      <c r="A1488" s="3" t="str">
        <f>"202312305016"</f>
        <v>202312305016</v>
      </c>
      <c r="B1488" s="4">
        <v>93.05</v>
      </c>
      <c r="C1488" s="4">
        <v>91</v>
      </c>
    </row>
    <row r="1489" spans="1:3">
      <c r="A1489" s="3" t="str">
        <f>"202312305017"</f>
        <v>202312305017</v>
      </c>
      <c r="B1489" s="4">
        <v>0</v>
      </c>
      <c r="C1489" s="4"/>
    </row>
    <row r="1490" spans="1:3">
      <c r="A1490" s="3" t="str">
        <f>"202312305018"</f>
        <v>202312305018</v>
      </c>
      <c r="B1490" s="4">
        <v>83.5</v>
      </c>
      <c r="C1490" s="4">
        <v>149</v>
      </c>
    </row>
    <row r="1491" spans="1:3">
      <c r="A1491" s="3" t="str">
        <f>"202312305019"</f>
        <v>202312305019</v>
      </c>
      <c r="B1491" s="4">
        <v>99.35</v>
      </c>
      <c r="C1491" s="4">
        <v>43</v>
      </c>
    </row>
    <row r="1492" spans="1:3">
      <c r="A1492" s="3" t="str">
        <f>"202312305020"</f>
        <v>202312305020</v>
      </c>
      <c r="B1492" s="4">
        <v>90.7</v>
      </c>
      <c r="C1492" s="4">
        <v>111</v>
      </c>
    </row>
    <row r="1493" spans="1:3">
      <c r="A1493" s="3" t="str">
        <f>"202312305021"</f>
        <v>202312305021</v>
      </c>
      <c r="B1493" s="4">
        <v>0</v>
      </c>
      <c r="C1493" s="4"/>
    </row>
    <row r="1494" spans="1:3">
      <c r="A1494" s="3" t="str">
        <f>"202312305022"</f>
        <v>202312305022</v>
      </c>
      <c r="B1494" s="4">
        <v>0</v>
      </c>
      <c r="C1494" s="4"/>
    </row>
    <row r="1495" spans="1:3">
      <c r="A1495" s="3" t="str">
        <f>"202312305023"</f>
        <v>202312305023</v>
      </c>
      <c r="B1495" s="4">
        <v>82.05</v>
      </c>
      <c r="C1495" s="4">
        <v>153</v>
      </c>
    </row>
    <row r="1496" spans="1:3">
      <c r="A1496" s="3" t="str">
        <f>"202312305024"</f>
        <v>202312305024</v>
      </c>
      <c r="B1496" s="4">
        <v>91.4</v>
      </c>
      <c r="C1496" s="4">
        <v>107</v>
      </c>
    </row>
    <row r="1497" spans="1:3">
      <c r="A1497" s="3" t="str">
        <f>"202312305025"</f>
        <v>202312305025</v>
      </c>
      <c r="B1497" s="4">
        <v>99.15</v>
      </c>
      <c r="C1497" s="4">
        <v>44</v>
      </c>
    </row>
    <row r="1498" spans="1:3">
      <c r="A1498" s="3" t="str">
        <f>"202312305026"</f>
        <v>202312305026</v>
      </c>
      <c r="B1498" s="4">
        <v>79.7</v>
      </c>
      <c r="C1498" s="4">
        <v>158</v>
      </c>
    </row>
    <row r="1499" spans="1:3">
      <c r="A1499" s="3" t="str">
        <f>"202312305027"</f>
        <v>202312305027</v>
      </c>
      <c r="B1499" s="4">
        <v>102.2</v>
      </c>
      <c r="C1499" s="4">
        <v>22</v>
      </c>
    </row>
    <row r="1500" spans="1:3">
      <c r="A1500" s="3" t="str">
        <f>"202312305028"</f>
        <v>202312305028</v>
      </c>
      <c r="B1500" s="4">
        <v>92.5</v>
      </c>
      <c r="C1500" s="4">
        <v>98</v>
      </c>
    </row>
    <row r="1501" spans="1:3">
      <c r="A1501" s="3" t="str">
        <f>"202312305029"</f>
        <v>202312305029</v>
      </c>
      <c r="B1501" s="4">
        <v>78.35</v>
      </c>
      <c r="C1501" s="4">
        <v>160</v>
      </c>
    </row>
    <row r="1502" spans="1:3">
      <c r="A1502" s="3" t="str">
        <f>"202312305030"</f>
        <v>202312305030</v>
      </c>
      <c r="B1502" s="4">
        <v>87.1</v>
      </c>
      <c r="C1502" s="4">
        <v>132</v>
      </c>
    </row>
    <row r="1503" spans="1:3">
      <c r="A1503" s="3" t="str">
        <f>"202312305101"</f>
        <v>202312305101</v>
      </c>
      <c r="B1503" s="4">
        <v>100.35</v>
      </c>
      <c r="C1503" s="4">
        <v>36</v>
      </c>
    </row>
    <row r="1504" spans="1:3">
      <c r="A1504" s="3" t="str">
        <f>"202312305102"</f>
        <v>202312305102</v>
      </c>
      <c r="B1504" s="4">
        <v>105.1</v>
      </c>
      <c r="C1504" s="4">
        <v>14</v>
      </c>
    </row>
    <row r="1505" spans="1:3">
      <c r="A1505" s="3" t="str">
        <f>"202312305103"</f>
        <v>202312305103</v>
      </c>
      <c r="B1505" s="4">
        <v>0</v>
      </c>
      <c r="C1505" s="4"/>
    </row>
    <row r="1506" spans="1:3">
      <c r="A1506" s="3" t="str">
        <f>"202312305104"</f>
        <v>202312305104</v>
      </c>
      <c r="B1506" s="4">
        <v>81.4</v>
      </c>
      <c r="C1506" s="4">
        <v>155</v>
      </c>
    </row>
    <row r="1507" spans="1:3">
      <c r="A1507" s="3" t="str">
        <f>"202312305105"</f>
        <v>202312305105</v>
      </c>
      <c r="B1507" s="4">
        <v>0</v>
      </c>
      <c r="C1507" s="4"/>
    </row>
    <row r="1508" spans="1:3">
      <c r="A1508" s="3" t="str">
        <f>"202312305106"</f>
        <v>202312305106</v>
      </c>
      <c r="B1508" s="4">
        <v>0</v>
      </c>
      <c r="C1508" s="4"/>
    </row>
    <row r="1509" spans="1:3">
      <c r="A1509" s="3" t="str">
        <f>"202312305107"</f>
        <v>202312305107</v>
      </c>
      <c r="B1509" s="4">
        <v>0</v>
      </c>
      <c r="C1509" s="4"/>
    </row>
    <row r="1510" spans="1:3">
      <c r="A1510" s="3" t="str">
        <f>"202312305108"</f>
        <v>202312305108</v>
      </c>
      <c r="B1510" s="4">
        <v>100.55</v>
      </c>
      <c r="C1510" s="4">
        <v>32</v>
      </c>
    </row>
    <row r="1511" spans="1:3">
      <c r="A1511" s="3" t="str">
        <f>"202312305109"</f>
        <v>202312305109</v>
      </c>
      <c r="B1511" s="4">
        <v>0</v>
      </c>
      <c r="C1511" s="4"/>
    </row>
    <row r="1512" spans="1:3">
      <c r="A1512" s="3" t="str">
        <f>"202312305110"</f>
        <v>202312305110</v>
      </c>
      <c r="B1512" s="4">
        <v>101.15</v>
      </c>
      <c r="C1512" s="4">
        <v>27</v>
      </c>
    </row>
    <row r="1513" spans="1:3">
      <c r="A1513" s="3" t="str">
        <f>"202312305111"</f>
        <v>202312305111</v>
      </c>
      <c r="B1513" s="4">
        <v>96.5</v>
      </c>
      <c r="C1513" s="4">
        <v>68</v>
      </c>
    </row>
    <row r="1514" spans="1:3">
      <c r="A1514" s="3" t="str">
        <f>"202312305112"</f>
        <v>202312305112</v>
      </c>
      <c r="B1514" s="4">
        <v>90.6</v>
      </c>
      <c r="C1514" s="4">
        <v>113</v>
      </c>
    </row>
    <row r="1515" spans="1:3">
      <c r="A1515" s="3" t="str">
        <f>"202312305113"</f>
        <v>202312305113</v>
      </c>
      <c r="B1515" s="4">
        <v>0</v>
      </c>
      <c r="C1515" s="4"/>
    </row>
    <row r="1516" spans="1:3">
      <c r="A1516" s="3" t="str">
        <f>"202312305114"</f>
        <v>202312305114</v>
      </c>
      <c r="B1516" s="4">
        <v>87.05</v>
      </c>
      <c r="C1516" s="4">
        <v>133</v>
      </c>
    </row>
    <row r="1517" spans="1:3">
      <c r="A1517" s="3" t="str">
        <f>"202312305115"</f>
        <v>202312305115</v>
      </c>
      <c r="B1517" s="4">
        <v>0</v>
      </c>
      <c r="C1517" s="4"/>
    </row>
    <row r="1518" spans="1:3">
      <c r="A1518" s="3" t="str">
        <f>"202312305116"</f>
        <v>202312305116</v>
      </c>
      <c r="B1518" s="4">
        <v>0</v>
      </c>
      <c r="C1518" s="4"/>
    </row>
    <row r="1519" spans="1:3">
      <c r="A1519" s="3" t="str">
        <f>"202312305117"</f>
        <v>202312305117</v>
      </c>
      <c r="B1519" s="4">
        <v>84.1</v>
      </c>
      <c r="C1519" s="4">
        <v>146</v>
      </c>
    </row>
    <row r="1520" spans="1:3">
      <c r="A1520" s="3" t="str">
        <f>"202312305118"</f>
        <v>202312305118</v>
      </c>
      <c r="B1520" s="4">
        <v>86</v>
      </c>
      <c r="C1520" s="4">
        <v>136</v>
      </c>
    </row>
    <row r="1521" spans="1:3">
      <c r="A1521" s="3" t="str">
        <f>"202312305119"</f>
        <v>202312305119</v>
      </c>
      <c r="B1521" s="4">
        <v>100.5</v>
      </c>
      <c r="C1521" s="4">
        <v>33</v>
      </c>
    </row>
    <row r="1522" spans="1:3">
      <c r="A1522" s="3" t="str">
        <f>"202312305120"</f>
        <v>202312305120</v>
      </c>
      <c r="B1522" s="4">
        <v>90.1</v>
      </c>
      <c r="C1522" s="4">
        <v>114</v>
      </c>
    </row>
    <row r="1523" spans="1:3">
      <c r="A1523" s="3" t="str">
        <f>"202312305121"</f>
        <v>202312305121</v>
      </c>
      <c r="B1523" s="4">
        <v>0</v>
      </c>
      <c r="C1523" s="4"/>
    </row>
    <row r="1524" spans="1:3">
      <c r="A1524" s="3" t="str">
        <f>"202312305122"</f>
        <v>202312305122</v>
      </c>
      <c r="B1524" s="4">
        <v>93.05</v>
      </c>
      <c r="C1524" s="4">
        <v>91</v>
      </c>
    </row>
    <row r="1525" spans="1:3">
      <c r="A1525" s="3" t="str">
        <f>"202312305123"</f>
        <v>202312305123</v>
      </c>
      <c r="B1525" s="4">
        <v>84.05</v>
      </c>
      <c r="C1525" s="4">
        <v>147</v>
      </c>
    </row>
    <row r="1526" spans="1:3">
      <c r="A1526" s="3" t="str">
        <f>"202312305124"</f>
        <v>202312305124</v>
      </c>
      <c r="B1526" s="4">
        <v>96.6</v>
      </c>
      <c r="C1526" s="4">
        <v>67</v>
      </c>
    </row>
    <row r="1527" spans="1:3">
      <c r="A1527" s="3" t="str">
        <f>"202312305125"</f>
        <v>202312305125</v>
      </c>
      <c r="B1527" s="4">
        <v>92.6</v>
      </c>
      <c r="C1527" s="4">
        <v>97</v>
      </c>
    </row>
    <row r="1528" spans="1:3">
      <c r="A1528" s="3" t="str">
        <f>"202312305126"</f>
        <v>202312305126</v>
      </c>
      <c r="B1528" s="4">
        <v>89.5</v>
      </c>
      <c r="C1528" s="4">
        <v>118</v>
      </c>
    </row>
    <row r="1529" spans="1:3">
      <c r="A1529" s="3" t="str">
        <f>"202312305127"</f>
        <v>202312305127</v>
      </c>
      <c r="B1529" s="4">
        <v>93.2</v>
      </c>
      <c r="C1529" s="4">
        <v>90</v>
      </c>
    </row>
    <row r="1530" spans="1:3">
      <c r="A1530" s="3" t="str">
        <f>"202312305128"</f>
        <v>202312305128</v>
      </c>
      <c r="B1530" s="4">
        <v>86.55</v>
      </c>
      <c r="C1530" s="4">
        <v>135</v>
      </c>
    </row>
    <row r="1531" spans="1:3">
      <c r="A1531" s="3" t="str">
        <f>"202312305129"</f>
        <v>202312305129</v>
      </c>
      <c r="B1531" s="4">
        <v>91.05</v>
      </c>
      <c r="C1531" s="4">
        <v>109</v>
      </c>
    </row>
    <row r="1532" spans="1:3">
      <c r="A1532" s="3" t="str">
        <f>"202312305130"</f>
        <v>202312305130</v>
      </c>
      <c r="B1532" s="4">
        <v>0</v>
      </c>
      <c r="C1532" s="4"/>
    </row>
    <row r="1533" spans="1:3">
      <c r="A1533" s="3" t="str">
        <f>"202312305201"</f>
        <v>202312305201</v>
      </c>
      <c r="B1533" s="4">
        <v>84.25</v>
      </c>
      <c r="C1533" s="4">
        <v>145</v>
      </c>
    </row>
    <row r="1534" spans="1:3">
      <c r="A1534" s="3" t="str">
        <f>"202312305202"</f>
        <v>202312305202</v>
      </c>
      <c r="B1534" s="4">
        <v>98</v>
      </c>
      <c r="C1534" s="4">
        <v>56</v>
      </c>
    </row>
    <row r="1535" spans="1:3">
      <c r="A1535" s="3" t="str">
        <f>"202312305203"</f>
        <v>202312305203</v>
      </c>
      <c r="B1535" s="4">
        <v>101.45</v>
      </c>
      <c r="C1535" s="4">
        <v>10</v>
      </c>
    </row>
    <row r="1536" spans="1:3">
      <c r="A1536" s="3" t="str">
        <f>"202312305204"</f>
        <v>202312305204</v>
      </c>
      <c r="B1536" s="4">
        <v>97.55</v>
      </c>
      <c r="C1536" s="4">
        <v>22</v>
      </c>
    </row>
    <row r="1537" spans="1:3">
      <c r="A1537" s="3" t="str">
        <f>"202312305205"</f>
        <v>202312305205</v>
      </c>
      <c r="B1537" s="4">
        <v>84</v>
      </c>
      <c r="C1537" s="4">
        <v>57</v>
      </c>
    </row>
    <row r="1538" spans="1:3">
      <c r="A1538" s="3" t="str">
        <f>"202312305206"</f>
        <v>202312305206</v>
      </c>
      <c r="B1538" s="4">
        <v>0</v>
      </c>
      <c r="C1538" s="4"/>
    </row>
    <row r="1539" spans="1:3">
      <c r="A1539" s="3" t="str">
        <f>"202312305207"</f>
        <v>202312305207</v>
      </c>
      <c r="B1539" s="4">
        <v>104.35</v>
      </c>
      <c r="C1539" s="4">
        <v>6</v>
      </c>
    </row>
    <row r="1540" spans="1:3">
      <c r="A1540" s="3" t="str">
        <f>"202312305208"</f>
        <v>202312305208</v>
      </c>
      <c r="B1540" s="4">
        <v>0</v>
      </c>
      <c r="C1540" s="4"/>
    </row>
    <row r="1541" spans="1:3">
      <c r="A1541" s="3" t="str">
        <f>"202312305209"</f>
        <v>202312305209</v>
      </c>
      <c r="B1541" s="4">
        <v>95.65</v>
      </c>
      <c r="C1541" s="4">
        <v>27</v>
      </c>
    </row>
    <row r="1542" spans="1:3">
      <c r="A1542" s="3" t="str">
        <f>"202312305210"</f>
        <v>202312305210</v>
      </c>
      <c r="B1542" s="4">
        <v>91.4</v>
      </c>
      <c r="C1542" s="4">
        <v>41</v>
      </c>
    </row>
    <row r="1543" spans="1:3">
      <c r="A1543" s="3" t="str">
        <f>"202312305211"</f>
        <v>202312305211</v>
      </c>
      <c r="B1543" s="4">
        <v>0</v>
      </c>
      <c r="C1543" s="4"/>
    </row>
    <row r="1544" spans="1:3">
      <c r="A1544" s="3" t="str">
        <f>"202312305212"</f>
        <v>202312305212</v>
      </c>
      <c r="B1544" s="4">
        <v>0</v>
      </c>
      <c r="C1544" s="4"/>
    </row>
    <row r="1545" spans="1:3">
      <c r="A1545" s="3" t="str">
        <f>"202312305213"</f>
        <v>202312305213</v>
      </c>
      <c r="B1545" s="4">
        <v>87.3</v>
      </c>
      <c r="C1545" s="4">
        <v>52</v>
      </c>
    </row>
    <row r="1546" spans="1:3">
      <c r="A1546" s="3" t="str">
        <f>"202312305214"</f>
        <v>202312305214</v>
      </c>
      <c r="B1546" s="4">
        <v>92.8</v>
      </c>
      <c r="C1546" s="4">
        <v>37</v>
      </c>
    </row>
    <row r="1547" spans="1:3">
      <c r="A1547" s="3" t="str">
        <f>"202312305215"</f>
        <v>202312305215</v>
      </c>
      <c r="B1547" s="4">
        <v>99.1</v>
      </c>
      <c r="C1547" s="4">
        <v>16</v>
      </c>
    </row>
    <row r="1548" spans="1:3">
      <c r="A1548" s="3" t="str">
        <f>"202312305216"</f>
        <v>202312305216</v>
      </c>
      <c r="B1548" s="4">
        <v>94.95</v>
      </c>
      <c r="C1548" s="4">
        <v>29</v>
      </c>
    </row>
    <row r="1549" spans="1:3">
      <c r="A1549" s="3" t="str">
        <f>"202312305217"</f>
        <v>202312305217</v>
      </c>
      <c r="B1549" s="4">
        <v>100.75</v>
      </c>
      <c r="C1549" s="4">
        <v>14</v>
      </c>
    </row>
    <row r="1550" spans="1:3">
      <c r="A1550" s="3" t="str">
        <f>"202312305218"</f>
        <v>202312305218</v>
      </c>
      <c r="B1550" s="4">
        <v>104.4</v>
      </c>
      <c r="C1550" s="4">
        <v>4</v>
      </c>
    </row>
    <row r="1551" spans="1:3">
      <c r="A1551" s="3" t="str">
        <f>"202312305219"</f>
        <v>202312305219</v>
      </c>
      <c r="B1551" s="4">
        <v>85.25</v>
      </c>
      <c r="C1551" s="4">
        <v>56</v>
      </c>
    </row>
    <row r="1552" spans="1:3">
      <c r="A1552" s="3" t="str">
        <f>"202312305220"</f>
        <v>202312305220</v>
      </c>
      <c r="B1552" s="4">
        <v>0</v>
      </c>
      <c r="C1552" s="4"/>
    </row>
    <row r="1553" spans="1:3">
      <c r="A1553" s="3" t="str">
        <f>"202312305221"</f>
        <v>202312305221</v>
      </c>
      <c r="B1553" s="4">
        <v>86.65</v>
      </c>
      <c r="C1553" s="4">
        <v>54</v>
      </c>
    </row>
    <row r="1554" spans="1:3">
      <c r="A1554" s="3" t="str">
        <f>"202312305222"</f>
        <v>202312305222</v>
      </c>
      <c r="B1554" s="4">
        <v>96.95</v>
      </c>
      <c r="C1554" s="4">
        <v>23</v>
      </c>
    </row>
    <row r="1555" spans="1:3">
      <c r="A1555" s="3" t="str">
        <f>"202312305223"</f>
        <v>202312305223</v>
      </c>
      <c r="B1555" s="4">
        <v>91.15</v>
      </c>
      <c r="C1555" s="4">
        <v>42</v>
      </c>
    </row>
    <row r="1556" spans="1:3">
      <c r="A1556" s="3" t="str">
        <f>"202312305224"</f>
        <v>202312305224</v>
      </c>
      <c r="B1556" s="4">
        <v>86.75</v>
      </c>
      <c r="C1556" s="4">
        <v>53</v>
      </c>
    </row>
    <row r="1557" spans="1:3">
      <c r="A1557" s="3" t="str">
        <f>"202312305225"</f>
        <v>202312305225</v>
      </c>
      <c r="B1557" s="4">
        <v>0</v>
      </c>
      <c r="C1557" s="4"/>
    </row>
    <row r="1558" spans="1:3">
      <c r="A1558" s="3" t="str">
        <f>"202312305226"</f>
        <v>202312305226</v>
      </c>
      <c r="B1558" s="4">
        <v>96.9</v>
      </c>
      <c r="C1558" s="4">
        <v>24</v>
      </c>
    </row>
    <row r="1559" spans="1:3">
      <c r="A1559" s="3" t="str">
        <f>"202312305227"</f>
        <v>202312305227</v>
      </c>
      <c r="B1559" s="4">
        <v>89.2</v>
      </c>
      <c r="C1559" s="4">
        <v>49</v>
      </c>
    </row>
    <row r="1560" spans="1:3">
      <c r="A1560" s="3" t="str">
        <f>"202312305228"</f>
        <v>202312305228</v>
      </c>
      <c r="B1560" s="4">
        <v>94.3</v>
      </c>
      <c r="C1560" s="4">
        <v>33</v>
      </c>
    </row>
    <row r="1561" spans="1:3">
      <c r="A1561" s="3" t="str">
        <f>"202312305229"</f>
        <v>202312305229</v>
      </c>
      <c r="B1561" s="4">
        <v>85.75</v>
      </c>
      <c r="C1561" s="4">
        <v>55</v>
      </c>
    </row>
    <row r="1562" spans="1:3">
      <c r="A1562" s="3" t="str">
        <f>"202312305230"</f>
        <v>202312305230</v>
      </c>
      <c r="B1562" s="4">
        <v>0</v>
      </c>
      <c r="C1562" s="4"/>
    </row>
    <row r="1563" spans="1:3">
      <c r="A1563" s="3" t="str">
        <f>"202312305301"</f>
        <v>202312305301</v>
      </c>
      <c r="B1563" s="4">
        <v>92.4</v>
      </c>
      <c r="C1563" s="4">
        <v>40</v>
      </c>
    </row>
    <row r="1564" spans="1:3">
      <c r="A1564" s="3" t="str">
        <f>"202312305302"</f>
        <v>202312305302</v>
      </c>
      <c r="B1564" s="4">
        <v>111.55</v>
      </c>
      <c r="C1564" s="4">
        <v>1</v>
      </c>
    </row>
    <row r="1565" spans="1:3">
      <c r="A1565" s="3" t="str">
        <f>"202312305303"</f>
        <v>202312305303</v>
      </c>
      <c r="B1565" s="4">
        <v>88.65</v>
      </c>
      <c r="C1565" s="4">
        <v>51</v>
      </c>
    </row>
    <row r="1566" spans="1:3">
      <c r="A1566" s="3" t="str">
        <f>"202312305304"</f>
        <v>202312305304</v>
      </c>
      <c r="B1566" s="4">
        <v>89.55</v>
      </c>
      <c r="C1566" s="4">
        <v>48</v>
      </c>
    </row>
    <row r="1567" spans="1:3">
      <c r="A1567" s="3" t="str">
        <f>"202312305305"</f>
        <v>202312305305</v>
      </c>
      <c r="B1567" s="4">
        <v>95.65</v>
      </c>
      <c r="C1567" s="4">
        <v>27</v>
      </c>
    </row>
    <row r="1568" spans="1:3">
      <c r="A1568" s="3" t="str">
        <f>"202312305306"</f>
        <v>202312305306</v>
      </c>
      <c r="B1568" s="4">
        <v>68.35</v>
      </c>
      <c r="C1568" s="4">
        <v>61</v>
      </c>
    </row>
    <row r="1569" spans="1:3">
      <c r="A1569" s="3" t="str">
        <f>"202312305307"</f>
        <v>202312305307</v>
      </c>
      <c r="B1569" s="4">
        <v>68.2</v>
      </c>
      <c r="C1569" s="4">
        <v>62</v>
      </c>
    </row>
    <row r="1570" spans="1:3">
      <c r="A1570" s="3" t="str">
        <f>"202312305308"</f>
        <v>202312305308</v>
      </c>
      <c r="B1570" s="4">
        <v>100.9</v>
      </c>
      <c r="C1570" s="4">
        <v>12</v>
      </c>
    </row>
    <row r="1571" spans="1:3">
      <c r="A1571" s="3" t="str">
        <f>"202312305309"</f>
        <v>202312305309</v>
      </c>
      <c r="B1571" s="4">
        <v>102.7</v>
      </c>
      <c r="C1571" s="4">
        <v>7</v>
      </c>
    </row>
    <row r="1572" spans="1:3">
      <c r="A1572" s="3" t="str">
        <f>"202312305310"</f>
        <v>202312305310</v>
      </c>
      <c r="B1572" s="4">
        <v>99.1</v>
      </c>
      <c r="C1572" s="4">
        <v>16</v>
      </c>
    </row>
    <row r="1573" spans="1:3">
      <c r="A1573" s="3" t="str">
        <f>"202312305311"</f>
        <v>202312305311</v>
      </c>
      <c r="B1573" s="4">
        <v>105.5</v>
      </c>
      <c r="C1573" s="4">
        <v>3</v>
      </c>
    </row>
    <row r="1574" spans="1:3">
      <c r="A1574" s="3" t="str">
        <f>"202312305312"</f>
        <v>202312305312</v>
      </c>
      <c r="B1574" s="4">
        <v>0</v>
      </c>
      <c r="C1574" s="4"/>
    </row>
    <row r="1575" spans="1:3">
      <c r="A1575" s="3" t="str">
        <f>"202312305313"</f>
        <v>202312305313</v>
      </c>
      <c r="B1575" s="4">
        <v>90.7</v>
      </c>
      <c r="C1575" s="4">
        <v>45</v>
      </c>
    </row>
    <row r="1576" spans="1:3">
      <c r="A1576" s="3" t="str">
        <f>"202312305314"</f>
        <v>202312305314</v>
      </c>
      <c r="B1576" s="4">
        <v>0</v>
      </c>
      <c r="C1576" s="4"/>
    </row>
    <row r="1577" spans="1:3">
      <c r="A1577" s="3" t="str">
        <f>"202312305315"</f>
        <v>202312305315</v>
      </c>
      <c r="B1577" s="4">
        <v>98.9</v>
      </c>
      <c r="C1577" s="4">
        <v>18</v>
      </c>
    </row>
    <row r="1578" spans="1:3">
      <c r="A1578" s="3" t="str">
        <f>"202312305316"</f>
        <v>202312305316</v>
      </c>
      <c r="B1578" s="4">
        <v>95.75</v>
      </c>
      <c r="C1578" s="4">
        <v>26</v>
      </c>
    </row>
    <row r="1579" spans="1:3">
      <c r="A1579" s="3" t="str">
        <f>"202312305317"</f>
        <v>202312305317</v>
      </c>
      <c r="B1579" s="4">
        <v>77.95</v>
      </c>
      <c r="C1579" s="4">
        <v>59</v>
      </c>
    </row>
    <row r="1580" spans="1:3">
      <c r="A1580" s="3" t="str">
        <f>"202312305318"</f>
        <v>202312305318</v>
      </c>
      <c r="B1580" s="4">
        <v>93.95</v>
      </c>
      <c r="C1580" s="4">
        <v>35</v>
      </c>
    </row>
    <row r="1581" spans="1:3">
      <c r="A1581" s="3" t="str">
        <f>"202312305319"</f>
        <v>202312305319</v>
      </c>
      <c r="B1581" s="4">
        <v>94.85</v>
      </c>
      <c r="C1581" s="4">
        <v>31</v>
      </c>
    </row>
    <row r="1582" spans="1:3">
      <c r="A1582" s="3" t="str">
        <f>"202312305320"</f>
        <v>202312305320</v>
      </c>
      <c r="B1582" s="4">
        <v>0</v>
      </c>
      <c r="C1582" s="4"/>
    </row>
    <row r="1583" spans="1:3">
      <c r="A1583" s="3" t="str">
        <f>"202312305321"</f>
        <v>202312305321</v>
      </c>
      <c r="B1583" s="4">
        <v>75.65</v>
      </c>
      <c r="C1583" s="4">
        <v>60</v>
      </c>
    </row>
    <row r="1584" spans="1:3">
      <c r="A1584" s="3" t="str">
        <f>"202312305322"</f>
        <v>202312305322</v>
      </c>
      <c r="B1584" s="4">
        <v>97.8</v>
      </c>
      <c r="C1584" s="4">
        <v>20</v>
      </c>
    </row>
    <row r="1585" spans="1:3">
      <c r="A1585" s="3" t="str">
        <f>"202312305323"</f>
        <v>202312305323</v>
      </c>
      <c r="B1585" s="4">
        <v>89.1</v>
      </c>
      <c r="C1585" s="4">
        <v>50</v>
      </c>
    </row>
    <row r="1586" spans="1:3">
      <c r="A1586" s="3" t="str">
        <f>"202312305324"</f>
        <v>202312305324</v>
      </c>
      <c r="B1586" s="4">
        <v>94.95</v>
      </c>
      <c r="C1586" s="4">
        <v>29</v>
      </c>
    </row>
    <row r="1587" spans="1:3">
      <c r="A1587" s="3" t="str">
        <f>"202312305325"</f>
        <v>202312305325</v>
      </c>
      <c r="B1587" s="4">
        <v>90.75</v>
      </c>
      <c r="C1587" s="4">
        <v>44</v>
      </c>
    </row>
    <row r="1588" spans="1:3">
      <c r="A1588" s="3" t="str">
        <f>"202312305326"</f>
        <v>202312305326</v>
      </c>
      <c r="B1588" s="4">
        <v>93.7</v>
      </c>
      <c r="C1588" s="4">
        <v>36</v>
      </c>
    </row>
    <row r="1589" spans="1:3">
      <c r="A1589" s="3" t="str">
        <f>"202312305327"</f>
        <v>202312305327</v>
      </c>
      <c r="B1589" s="4">
        <v>0</v>
      </c>
      <c r="C1589" s="4"/>
    </row>
    <row r="1590" spans="1:3">
      <c r="A1590" s="3" t="str">
        <f>"202312305328"</f>
        <v>202312305328</v>
      </c>
      <c r="B1590" s="4">
        <v>92.75</v>
      </c>
      <c r="C1590" s="4">
        <v>38</v>
      </c>
    </row>
    <row r="1591" spans="1:3">
      <c r="A1591" s="3" t="str">
        <f>"202312305329"</f>
        <v>202312305329</v>
      </c>
      <c r="B1591" s="4">
        <v>0</v>
      </c>
      <c r="C1591" s="4"/>
    </row>
    <row r="1592" spans="1:3">
      <c r="A1592" s="3" t="str">
        <f>"202312305330"</f>
        <v>202312305330</v>
      </c>
      <c r="B1592" s="4">
        <v>97.6</v>
      </c>
      <c r="C1592" s="4">
        <v>21</v>
      </c>
    </row>
    <row r="1593" spans="1:3">
      <c r="A1593" s="3" t="str">
        <f>"202312305401"</f>
        <v>202312305401</v>
      </c>
      <c r="B1593" s="4">
        <v>90.8</v>
      </c>
      <c r="C1593" s="4">
        <v>43</v>
      </c>
    </row>
    <row r="1594" spans="1:3">
      <c r="A1594" s="3" t="str">
        <f>"202312305402"</f>
        <v>202312305402</v>
      </c>
      <c r="B1594" s="4">
        <v>104.4</v>
      </c>
      <c r="C1594" s="4">
        <v>4</v>
      </c>
    </row>
    <row r="1595" spans="1:3">
      <c r="A1595" s="3" t="str">
        <f>"202312305403"</f>
        <v>202312305403</v>
      </c>
      <c r="B1595" s="4">
        <v>94.65</v>
      </c>
      <c r="C1595" s="4">
        <v>32</v>
      </c>
    </row>
    <row r="1596" spans="1:3">
      <c r="A1596" s="3" t="str">
        <f>"202312305404"</f>
        <v>202312305404</v>
      </c>
      <c r="B1596" s="4">
        <v>101.45</v>
      </c>
      <c r="C1596" s="4">
        <v>10</v>
      </c>
    </row>
    <row r="1597" spans="1:3">
      <c r="A1597" s="3" t="str">
        <f>"202312305405"</f>
        <v>202312305405</v>
      </c>
      <c r="B1597" s="4">
        <v>99.25</v>
      </c>
      <c r="C1597" s="4">
        <v>15</v>
      </c>
    </row>
    <row r="1598" spans="1:3">
      <c r="A1598" s="3" t="str">
        <f>"202312305406"</f>
        <v>202312305406</v>
      </c>
      <c r="B1598" s="4">
        <v>90.2</v>
      </c>
      <c r="C1598" s="4">
        <v>46</v>
      </c>
    </row>
    <row r="1599" spans="1:3">
      <c r="A1599" s="3" t="str">
        <f>"202312305407"</f>
        <v>202312305407</v>
      </c>
      <c r="B1599" s="4">
        <v>89.85</v>
      </c>
      <c r="C1599" s="4">
        <v>47</v>
      </c>
    </row>
    <row r="1600" spans="1:3">
      <c r="A1600" s="3" t="str">
        <f>"202312305408"</f>
        <v>202312305408</v>
      </c>
      <c r="B1600" s="4">
        <v>102.15</v>
      </c>
      <c r="C1600" s="4">
        <v>9</v>
      </c>
    </row>
    <row r="1601" spans="1:3">
      <c r="A1601" s="3" t="str">
        <f>"202312305409"</f>
        <v>202312305409</v>
      </c>
      <c r="B1601" s="4">
        <v>0</v>
      </c>
      <c r="C1601" s="4"/>
    </row>
    <row r="1602" spans="1:3">
      <c r="A1602" s="3" t="str">
        <f>"202312305410"</f>
        <v>202312305410</v>
      </c>
      <c r="B1602" s="4">
        <v>102.45</v>
      </c>
      <c r="C1602" s="4">
        <v>8</v>
      </c>
    </row>
    <row r="1603" spans="1:3">
      <c r="A1603" s="3" t="str">
        <f>"202312305411"</f>
        <v>202312305411</v>
      </c>
      <c r="B1603" s="4">
        <v>107.9</v>
      </c>
      <c r="C1603" s="4">
        <v>2</v>
      </c>
    </row>
    <row r="1604" spans="1:3">
      <c r="A1604" s="3" t="str">
        <f>"202312305412"</f>
        <v>202312305412</v>
      </c>
      <c r="B1604" s="4">
        <v>92.65</v>
      </c>
      <c r="C1604" s="4">
        <v>39</v>
      </c>
    </row>
    <row r="1605" spans="1:3">
      <c r="A1605" s="3" t="str">
        <f>"202312305413"</f>
        <v>202312305413</v>
      </c>
      <c r="B1605" s="4">
        <v>98.75</v>
      </c>
      <c r="C1605" s="4">
        <v>19</v>
      </c>
    </row>
    <row r="1606" spans="1:3">
      <c r="A1606" s="3" t="str">
        <f>"202312305414"</f>
        <v>202312305414</v>
      </c>
      <c r="B1606" s="4">
        <v>96.45</v>
      </c>
      <c r="C1606" s="4">
        <v>25</v>
      </c>
    </row>
    <row r="1607" spans="1:3">
      <c r="A1607" s="3" t="str">
        <f>"202312305415"</f>
        <v>202312305415</v>
      </c>
      <c r="B1607" s="4">
        <v>94</v>
      </c>
      <c r="C1607" s="4">
        <v>34</v>
      </c>
    </row>
    <row r="1608" spans="1:3">
      <c r="A1608" s="3" t="str">
        <f>"202312305416"</f>
        <v>202312305416</v>
      </c>
      <c r="B1608" s="4">
        <v>100.8</v>
      </c>
      <c r="C1608" s="4">
        <v>13</v>
      </c>
    </row>
    <row r="1609" spans="1:3">
      <c r="A1609" s="3" t="str">
        <f>"202312305417"</f>
        <v>202312305417</v>
      </c>
      <c r="B1609" s="4">
        <v>82.85</v>
      </c>
      <c r="C1609" s="4">
        <v>58</v>
      </c>
    </row>
    <row r="1610" spans="1:3">
      <c r="A1610" s="3" t="str">
        <f>"202312305418"</f>
        <v>202312305418</v>
      </c>
      <c r="B1610" s="4">
        <v>79.7</v>
      </c>
      <c r="C1610" s="4">
        <v>24</v>
      </c>
    </row>
    <row r="1611" spans="1:3">
      <c r="A1611" s="3" t="str">
        <f>"202312305419"</f>
        <v>202312305419</v>
      </c>
      <c r="B1611" s="4">
        <v>0</v>
      </c>
      <c r="C1611" s="4"/>
    </row>
    <row r="1612" spans="1:3">
      <c r="A1612" s="3" t="str">
        <f>"202312305420"</f>
        <v>202312305420</v>
      </c>
      <c r="B1612" s="4">
        <v>0</v>
      </c>
      <c r="C1612" s="4"/>
    </row>
    <row r="1613" spans="1:3">
      <c r="A1613" s="3" t="str">
        <f>"202312305421"</f>
        <v>202312305421</v>
      </c>
      <c r="B1613" s="4">
        <v>86.2</v>
      </c>
      <c r="C1613" s="4">
        <v>21</v>
      </c>
    </row>
    <row r="1614" spans="1:3">
      <c r="A1614" s="3" t="str">
        <f>"202312305422"</f>
        <v>202312305422</v>
      </c>
      <c r="B1614" s="4">
        <v>97.1</v>
      </c>
      <c r="C1614" s="4">
        <v>10</v>
      </c>
    </row>
    <row r="1615" spans="1:3">
      <c r="A1615" s="3" t="str">
        <f>"202312305423"</f>
        <v>202312305423</v>
      </c>
      <c r="B1615" s="4">
        <v>93.65</v>
      </c>
      <c r="C1615" s="4">
        <v>15</v>
      </c>
    </row>
    <row r="1616" spans="1:3">
      <c r="A1616" s="3" t="str">
        <f>"202312305424"</f>
        <v>202312305424</v>
      </c>
      <c r="B1616" s="4">
        <v>89.2</v>
      </c>
      <c r="C1616" s="4">
        <v>18</v>
      </c>
    </row>
    <row r="1617" spans="1:3">
      <c r="A1617" s="3" t="str">
        <f>"202312305425"</f>
        <v>202312305425</v>
      </c>
      <c r="B1617" s="4">
        <v>102.35</v>
      </c>
      <c r="C1617" s="4">
        <v>3</v>
      </c>
    </row>
    <row r="1618" spans="1:3">
      <c r="A1618" s="3" t="str">
        <f>"202312305426"</f>
        <v>202312305426</v>
      </c>
      <c r="B1618" s="4">
        <v>94.6</v>
      </c>
      <c r="C1618" s="4">
        <v>14</v>
      </c>
    </row>
    <row r="1619" spans="1:3">
      <c r="A1619" s="3" t="str">
        <f>"202312305427"</f>
        <v>202312305427</v>
      </c>
      <c r="B1619" s="4">
        <v>96.3</v>
      </c>
      <c r="C1619" s="4">
        <v>11</v>
      </c>
    </row>
    <row r="1620" spans="1:3">
      <c r="A1620" s="3" t="str">
        <f>"202312305428"</f>
        <v>202312305428</v>
      </c>
      <c r="B1620" s="4">
        <v>74.5</v>
      </c>
      <c r="C1620" s="4">
        <v>25</v>
      </c>
    </row>
    <row r="1621" spans="1:3">
      <c r="A1621" s="3" t="str">
        <f>"202312305429"</f>
        <v>202312305429</v>
      </c>
      <c r="B1621" s="4">
        <v>87.9</v>
      </c>
      <c r="C1621" s="4">
        <v>19</v>
      </c>
    </row>
    <row r="1622" spans="1:3">
      <c r="A1622" s="3" t="str">
        <f>"202312305430"</f>
        <v>202312305430</v>
      </c>
      <c r="B1622" s="4">
        <v>101.95</v>
      </c>
      <c r="C1622" s="4">
        <v>4</v>
      </c>
    </row>
    <row r="1623" spans="1:3">
      <c r="A1623" s="3" t="str">
        <f>"202312305501"</f>
        <v>202312305501</v>
      </c>
      <c r="B1623" s="4">
        <v>93.1</v>
      </c>
      <c r="C1623" s="4">
        <v>16</v>
      </c>
    </row>
    <row r="1624" spans="1:3">
      <c r="A1624" s="3" t="str">
        <f>"202312305502"</f>
        <v>202312305502</v>
      </c>
      <c r="B1624" s="4">
        <v>101.05</v>
      </c>
      <c r="C1624" s="4">
        <v>5</v>
      </c>
    </row>
    <row r="1625" spans="1:3">
      <c r="A1625" s="3" t="str">
        <f>"202312305503"</f>
        <v>202312305503</v>
      </c>
      <c r="B1625" s="4">
        <v>90.75</v>
      </c>
      <c r="C1625" s="4">
        <v>17</v>
      </c>
    </row>
    <row r="1626" spans="1:3">
      <c r="A1626" s="3" t="str">
        <f>"202312305504"</f>
        <v>202312305504</v>
      </c>
      <c r="B1626" s="4">
        <v>99.1</v>
      </c>
      <c r="C1626" s="4">
        <v>6</v>
      </c>
    </row>
    <row r="1627" spans="1:3">
      <c r="A1627" s="3" t="str">
        <f>"202312305505"</f>
        <v>202312305505</v>
      </c>
      <c r="B1627" s="4">
        <v>0</v>
      </c>
      <c r="C1627" s="4"/>
    </row>
    <row r="1628" spans="1:3">
      <c r="A1628" s="3" t="str">
        <f>"202312305506"</f>
        <v>202312305506</v>
      </c>
      <c r="B1628" s="4">
        <v>103.35</v>
      </c>
      <c r="C1628" s="4">
        <v>1</v>
      </c>
    </row>
    <row r="1629" spans="1:3">
      <c r="A1629" s="3" t="str">
        <f>"202312305507"</f>
        <v>202312305507</v>
      </c>
      <c r="B1629" s="4">
        <v>94.75</v>
      </c>
      <c r="C1629" s="4">
        <v>13</v>
      </c>
    </row>
    <row r="1630" spans="1:3">
      <c r="A1630" s="3" t="str">
        <f>"202312305508"</f>
        <v>202312305508</v>
      </c>
      <c r="B1630" s="4">
        <v>98.9</v>
      </c>
      <c r="C1630" s="4">
        <v>7</v>
      </c>
    </row>
    <row r="1631" spans="1:3">
      <c r="A1631" s="3" t="str">
        <f>"202312305509"</f>
        <v>202312305509</v>
      </c>
      <c r="B1631" s="4">
        <v>82.2</v>
      </c>
      <c r="C1631" s="4">
        <v>23</v>
      </c>
    </row>
    <row r="1632" spans="1:3">
      <c r="A1632" s="3" t="str">
        <f>"202312305510"</f>
        <v>202312305510</v>
      </c>
      <c r="B1632" s="4">
        <v>86.9</v>
      </c>
      <c r="C1632" s="4">
        <v>20</v>
      </c>
    </row>
    <row r="1633" spans="1:3">
      <c r="A1633" s="3" t="str">
        <f>"202312305511"</f>
        <v>202312305511</v>
      </c>
      <c r="B1633" s="4">
        <v>98.9</v>
      </c>
      <c r="C1633" s="4">
        <v>7</v>
      </c>
    </row>
    <row r="1634" spans="1:3">
      <c r="A1634" s="3" t="str">
        <f>"202312305512"</f>
        <v>202312305512</v>
      </c>
      <c r="B1634" s="4">
        <v>0</v>
      </c>
      <c r="C1634" s="4"/>
    </row>
    <row r="1635" spans="1:3">
      <c r="A1635" s="3" t="str">
        <f>"202312305513"</f>
        <v>202312305513</v>
      </c>
      <c r="B1635" s="4">
        <v>85.85</v>
      </c>
      <c r="C1635" s="4">
        <v>22</v>
      </c>
    </row>
    <row r="1636" spans="1:3">
      <c r="A1636" s="3" t="str">
        <f>"202312305514"</f>
        <v>202312305514</v>
      </c>
      <c r="B1636" s="4">
        <v>102.4</v>
      </c>
      <c r="C1636" s="4">
        <v>2</v>
      </c>
    </row>
    <row r="1637" spans="1:3">
      <c r="A1637" s="3" t="str">
        <f>"202312305515"</f>
        <v>202312305515</v>
      </c>
      <c r="B1637" s="4">
        <v>0</v>
      </c>
      <c r="C1637" s="4"/>
    </row>
    <row r="1638" spans="1:3">
      <c r="A1638" s="3" t="str">
        <f>"202312305516"</f>
        <v>202312305516</v>
      </c>
      <c r="B1638" s="4">
        <v>97.65</v>
      </c>
      <c r="C1638" s="4">
        <v>9</v>
      </c>
    </row>
    <row r="1639" spans="1:3">
      <c r="A1639" s="3" t="str">
        <f>"202312305517"</f>
        <v>202312305517</v>
      </c>
      <c r="B1639" s="4">
        <v>96.25</v>
      </c>
      <c r="C1639" s="4">
        <v>12</v>
      </c>
    </row>
    <row r="1640" spans="1:3">
      <c r="A1640" s="3" t="str">
        <f>"202312305518"</f>
        <v>202312305518</v>
      </c>
      <c r="B1640" s="4">
        <v>89.45</v>
      </c>
      <c r="C1640" s="4">
        <v>6</v>
      </c>
    </row>
    <row r="1641" spans="1:3">
      <c r="A1641" s="3" t="str">
        <f>"202312305519"</f>
        <v>202312305519</v>
      </c>
      <c r="B1641" s="4">
        <v>87</v>
      </c>
      <c r="C1641" s="4">
        <v>8</v>
      </c>
    </row>
    <row r="1642" spans="1:3">
      <c r="A1642" s="3" t="str">
        <f>"202312305520"</f>
        <v>202312305520</v>
      </c>
      <c r="B1642" s="4">
        <v>85.8</v>
      </c>
      <c r="C1642" s="4">
        <v>9</v>
      </c>
    </row>
    <row r="1643" spans="1:3">
      <c r="A1643" s="3" t="str">
        <f>"202312305521"</f>
        <v>202312305521</v>
      </c>
      <c r="B1643" s="4">
        <v>111.6</v>
      </c>
      <c r="C1643" s="4">
        <v>1</v>
      </c>
    </row>
    <row r="1644" spans="1:3">
      <c r="A1644" s="3" t="str">
        <f>"202312305522"</f>
        <v>202312305522</v>
      </c>
      <c r="B1644" s="4">
        <v>0</v>
      </c>
      <c r="C1644" s="4"/>
    </row>
    <row r="1645" spans="1:3">
      <c r="A1645" s="3" t="str">
        <f>"202312305523"</f>
        <v>202312305523</v>
      </c>
      <c r="B1645" s="4">
        <v>82.8</v>
      </c>
      <c r="C1645" s="4">
        <v>10</v>
      </c>
    </row>
    <row r="1646" spans="1:3">
      <c r="A1646" s="3" t="str">
        <f>"202312305524"</f>
        <v>202312305524</v>
      </c>
      <c r="B1646" s="4">
        <v>97.9</v>
      </c>
      <c r="C1646" s="4">
        <v>3</v>
      </c>
    </row>
    <row r="1647" spans="1:3">
      <c r="A1647" s="3" t="str">
        <f>"202312305525"</f>
        <v>202312305525</v>
      </c>
      <c r="B1647" s="4">
        <v>79.3</v>
      </c>
      <c r="C1647" s="4">
        <v>11</v>
      </c>
    </row>
    <row r="1648" spans="1:3">
      <c r="A1648" s="3" t="str">
        <f>"202312305526"</f>
        <v>202312305526</v>
      </c>
      <c r="B1648" s="4">
        <v>0</v>
      </c>
      <c r="C1648" s="4"/>
    </row>
    <row r="1649" spans="1:3">
      <c r="A1649" s="3" t="str">
        <f>"202312305527"</f>
        <v>202312305527</v>
      </c>
      <c r="B1649" s="4">
        <v>111.25</v>
      </c>
      <c r="C1649" s="4">
        <v>2</v>
      </c>
    </row>
    <row r="1650" spans="1:3">
      <c r="A1650" s="3" t="str">
        <f>"202312305528"</f>
        <v>202312305528</v>
      </c>
      <c r="B1650" s="4">
        <v>93.15</v>
      </c>
      <c r="C1650" s="4">
        <v>5</v>
      </c>
    </row>
    <row r="1651" spans="1:3">
      <c r="A1651" s="3" t="str">
        <f>"202312305529"</f>
        <v>202312305529</v>
      </c>
      <c r="B1651" s="4">
        <v>93.2</v>
      </c>
      <c r="C1651" s="4">
        <v>4</v>
      </c>
    </row>
    <row r="1652" spans="1:3">
      <c r="A1652" s="3" t="str">
        <f>"202312305530"</f>
        <v>202312305530</v>
      </c>
      <c r="B1652" s="4">
        <v>87.35</v>
      </c>
      <c r="C1652" s="4">
        <v>7</v>
      </c>
    </row>
    <row r="1653" spans="1:3">
      <c r="A1653" s="3" t="str">
        <f>"202312305601"</f>
        <v>202312305601</v>
      </c>
      <c r="B1653" s="4">
        <v>0</v>
      </c>
      <c r="C1653" s="4"/>
    </row>
    <row r="1654" spans="1:3">
      <c r="A1654" s="3" t="str">
        <f>"202312305602"</f>
        <v>202312305602</v>
      </c>
      <c r="B1654" s="4">
        <v>76.4</v>
      </c>
      <c r="C1654" s="4">
        <v>52</v>
      </c>
    </row>
    <row r="1655" spans="1:3">
      <c r="A1655" s="3" t="str">
        <f>"202312305603"</f>
        <v>202312305603</v>
      </c>
      <c r="B1655" s="4">
        <v>80.8</v>
      </c>
      <c r="C1655" s="4">
        <v>33</v>
      </c>
    </row>
    <row r="1656" spans="1:3">
      <c r="A1656" s="3" t="str">
        <f>"202312305604"</f>
        <v>202312305604</v>
      </c>
      <c r="B1656" s="4">
        <v>0</v>
      </c>
      <c r="C1656" s="4"/>
    </row>
    <row r="1657" spans="1:3">
      <c r="A1657" s="3" t="str">
        <f>"202312305605"</f>
        <v>202312305605</v>
      </c>
      <c r="B1657" s="4">
        <v>0</v>
      </c>
      <c r="C1657" s="4"/>
    </row>
    <row r="1658" spans="1:3">
      <c r="A1658" s="3" t="str">
        <f>"202312305701"</f>
        <v>202312305701</v>
      </c>
      <c r="B1658" s="4">
        <v>68.85</v>
      </c>
      <c r="C1658" s="4">
        <v>75</v>
      </c>
    </row>
    <row r="1659" spans="1:3">
      <c r="A1659" s="3" t="str">
        <f>"202312305702"</f>
        <v>202312305702</v>
      </c>
      <c r="B1659" s="4">
        <v>84.25</v>
      </c>
      <c r="C1659" s="4">
        <v>23</v>
      </c>
    </row>
    <row r="1660" spans="1:3">
      <c r="A1660" s="3" t="str">
        <f>"202312305703"</f>
        <v>202312305703</v>
      </c>
      <c r="B1660" s="4">
        <v>87.5</v>
      </c>
      <c r="C1660" s="4">
        <v>16</v>
      </c>
    </row>
    <row r="1661" spans="1:3">
      <c r="A1661" s="3" t="str">
        <f>"202312305704"</f>
        <v>202312305704</v>
      </c>
      <c r="B1661" s="4">
        <v>0</v>
      </c>
      <c r="C1661" s="4"/>
    </row>
    <row r="1662" spans="1:3">
      <c r="A1662" s="3" t="str">
        <f>"202312305705"</f>
        <v>202312305705</v>
      </c>
      <c r="B1662" s="4">
        <v>96.7</v>
      </c>
      <c r="C1662" s="4">
        <v>5</v>
      </c>
    </row>
    <row r="1663" spans="1:3">
      <c r="A1663" s="3" t="str">
        <f>"202312305706"</f>
        <v>202312305706</v>
      </c>
      <c r="B1663" s="4">
        <v>83.6</v>
      </c>
      <c r="C1663" s="4">
        <v>27</v>
      </c>
    </row>
    <row r="1664" spans="1:3">
      <c r="A1664" s="3" t="str">
        <f>"202312305707"</f>
        <v>202312305707</v>
      </c>
      <c r="B1664" s="4">
        <v>70.85</v>
      </c>
      <c r="C1664" s="4">
        <v>71</v>
      </c>
    </row>
    <row r="1665" spans="1:3">
      <c r="A1665" s="3" t="str">
        <f>"202312305708"</f>
        <v>202312305708</v>
      </c>
      <c r="B1665" s="4">
        <v>0</v>
      </c>
      <c r="C1665" s="4"/>
    </row>
    <row r="1666" spans="1:3">
      <c r="A1666" s="3" t="str">
        <f>"202312305709"</f>
        <v>202312305709</v>
      </c>
      <c r="B1666" s="4">
        <v>91.6</v>
      </c>
      <c r="C1666" s="4">
        <v>9</v>
      </c>
    </row>
    <row r="1667" spans="1:3">
      <c r="A1667" s="3" t="str">
        <f>"202312305710"</f>
        <v>202312305710</v>
      </c>
      <c r="B1667" s="4">
        <v>91.4</v>
      </c>
      <c r="C1667" s="4">
        <v>10</v>
      </c>
    </row>
    <row r="1668" spans="1:3">
      <c r="A1668" s="3" t="str">
        <f>"202312305711"</f>
        <v>202312305711</v>
      </c>
      <c r="B1668" s="4">
        <v>90.35</v>
      </c>
      <c r="C1668" s="4">
        <v>12</v>
      </c>
    </row>
    <row r="1669" spans="1:3">
      <c r="A1669" s="3" t="str">
        <f>"202312305712"</f>
        <v>202312305712</v>
      </c>
      <c r="B1669" s="4">
        <v>77.3</v>
      </c>
      <c r="C1669" s="4">
        <v>50</v>
      </c>
    </row>
    <row r="1670" spans="1:3">
      <c r="A1670" s="3" t="str">
        <f>"202312305713"</f>
        <v>202312305713</v>
      </c>
      <c r="B1670" s="4">
        <v>68.2</v>
      </c>
      <c r="C1670" s="4">
        <v>76</v>
      </c>
    </row>
    <row r="1671" spans="1:3">
      <c r="A1671" s="3" t="str">
        <f>"202312305714"</f>
        <v>202312305714</v>
      </c>
      <c r="B1671" s="4">
        <v>93</v>
      </c>
      <c r="C1671" s="4">
        <v>8</v>
      </c>
    </row>
    <row r="1672" spans="1:3">
      <c r="A1672" s="3" t="str">
        <f>"202312305715"</f>
        <v>202312305715</v>
      </c>
      <c r="B1672" s="4">
        <v>77.9</v>
      </c>
      <c r="C1672" s="4">
        <v>46</v>
      </c>
    </row>
    <row r="1673" spans="1:3">
      <c r="A1673" s="3" t="str">
        <f>"202312305716"</f>
        <v>202312305716</v>
      </c>
      <c r="B1673" s="4">
        <v>91.05</v>
      </c>
      <c r="C1673" s="4">
        <v>11</v>
      </c>
    </row>
    <row r="1674" spans="1:3">
      <c r="A1674" s="3" t="str">
        <f>"202312305717"</f>
        <v>202312305717</v>
      </c>
      <c r="B1674" s="4">
        <v>74.65</v>
      </c>
      <c r="C1674" s="4">
        <v>58</v>
      </c>
    </row>
    <row r="1675" spans="1:3">
      <c r="A1675" s="3" t="str">
        <f>"202312305718"</f>
        <v>202312305718</v>
      </c>
      <c r="B1675" s="4">
        <v>0</v>
      </c>
      <c r="C1675" s="4"/>
    </row>
    <row r="1676" spans="1:3">
      <c r="A1676" s="3" t="str">
        <f>"202312305719"</f>
        <v>202312305719</v>
      </c>
      <c r="B1676" s="4">
        <v>0</v>
      </c>
      <c r="C1676" s="4"/>
    </row>
    <row r="1677" spans="1:3">
      <c r="A1677" s="3" t="str">
        <f>"202312305720"</f>
        <v>202312305720</v>
      </c>
      <c r="B1677" s="4">
        <v>0</v>
      </c>
      <c r="C1677" s="4"/>
    </row>
    <row r="1678" spans="1:3">
      <c r="A1678" s="3" t="str">
        <f>"202312305721"</f>
        <v>202312305721</v>
      </c>
      <c r="B1678" s="4">
        <v>83.8</v>
      </c>
      <c r="C1678" s="4">
        <v>25</v>
      </c>
    </row>
    <row r="1679" spans="1:3">
      <c r="A1679" s="3" t="str">
        <f>"202312305722"</f>
        <v>202312305722</v>
      </c>
      <c r="B1679" s="4">
        <v>86.45</v>
      </c>
      <c r="C1679" s="4">
        <v>17</v>
      </c>
    </row>
    <row r="1680" spans="1:3">
      <c r="A1680" s="3" t="str">
        <f>"202312305723"</f>
        <v>202312305723</v>
      </c>
      <c r="B1680" s="4">
        <v>71.7</v>
      </c>
      <c r="C1680" s="4">
        <v>66</v>
      </c>
    </row>
    <row r="1681" spans="1:3">
      <c r="A1681" s="3" t="str">
        <f>"202312305724"</f>
        <v>202312305724</v>
      </c>
      <c r="B1681" s="4">
        <v>0</v>
      </c>
      <c r="C1681" s="4"/>
    </row>
    <row r="1682" spans="1:3">
      <c r="A1682" s="3" t="str">
        <f>"202312305725"</f>
        <v>202312305725</v>
      </c>
      <c r="B1682" s="4">
        <v>63.8</v>
      </c>
      <c r="C1682" s="4">
        <v>81</v>
      </c>
    </row>
    <row r="1683" spans="1:3">
      <c r="A1683" s="3" t="str">
        <f>"202312305726"</f>
        <v>202312305726</v>
      </c>
      <c r="B1683" s="4">
        <v>0</v>
      </c>
      <c r="C1683" s="4"/>
    </row>
    <row r="1684" spans="1:3">
      <c r="A1684" s="3" t="str">
        <f>"202312305727"</f>
        <v>202312305727</v>
      </c>
      <c r="B1684" s="4">
        <v>82.6</v>
      </c>
      <c r="C1684" s="4">
        <v>29</v>
      </c>
    </row>
    <row r="1685" spans="1:3">
      <c r="A1685" s="3" t="str">
        <f>"202312305728"</f>
        <v>202312305728</v>
      </c>
      <c r="B1685" s="4">
        <v>86.1</v>
      </c>
      <c r="C1685" s="4">
        <v>19</v>
      </c>
    </row>
    <row r="1686" spans="1:3">
      <c r="A1686" s="3" t="str">
        <f>"202312305729"</f>
        <v>202312305729</v>
      </c>
      <c r="B1686" s="4">
        <v>87.7</v>
      </c>
      <c r="C1686" s="4">
        <v>15</v>
      </c>
    </row>
    <row r="1687" spans="1:3">
      <c r="A1687" s="3" t="str">
        <f>"202312305730"</f>
        <v>202312305730</v>
      </c>
      <c r="B1687" s="4">
        <v>83.8</v>
      </c>
      <c r="C1687" s="4">
        <v>25</v>
      </c>
    </row>
    <row r="1688" spans="1:3">
      <c r="A1688" s="3" t="str">
        <f>"202312305801"</f>
        <v>202312305801</v>
      </c>
      <c r="B1688" s="4">
        <v>73.2</v>
      </c>
      <c r="C1688" s="4">
        <v>64</v>
      </c>
    </row>
    <row r="1689" spans="1:3">
      <c r="A1689" s="3" t="str">
        <f>"202312305802"</f>
        <v>202312305802</v>
      </c>
      <c r="B1689" s="4">
        <v>75</v>
      </c>
      <c r="C1689" s="4">
        <v>57</v>
      </c>
    </row>
    <row r="1690" spans="1:3">
      <c r="A1690" s="3" t="str">
        <f>"202312305803"</f>
        <v>202312305803</v>
      </c>
      <c r="B1690" s="4">
        <v>73.35</v>
      </c>
      <c r="C1690" s="4">
        <v>63</v>
      </c>
    </row>
    <row r="1691" spans="1:3">
      <c r="A1691" s="3" t="str">
        <f>"202312305804"</f>
        <v>202312305804</v>
      </c>
      <c r="B1691" s="4">
        <v>100.5</v>
      </c>
      <c r="C1691" s="4">
        <v>1</v>
      </c>
    </row>
    <row r="1692" spans="1:3">
      <c r="A1692" s="3" t="str">
        <f>"202312305805"</f>
        <v>202312305805</v>
      </c>
      <c r="B1692" s="4">
        <v>98.8</v>
      </c>
      <c r="C1692" s="4">
        <v>2</v>
      </c>
    </row>
    <row r="1693" spans="1:3">
      <c r="A1693" s="3" t="str">
        <f>"202312305806"</f>
        <v>202312305806</v>
      </c>
      <c r="B1693" s="4">
        <v>66.5</v>
      </c>
      <c r="C1693" s="4">
        <v>79</v>
      </c>
    </row>
    <row r="1694" spans="1:3">
      <c r="A1694" s="3" t="str">
        <f>"202312305807"</f>
        <v>202312305807</v>
      </c>
      <c r="B1694" s="4">
        <v>66.8</v>
      </c>
      <c r="C1694" s="4">
        <v>77</v>
      </c>
    </row>
    <row r="1695" spans="1:3">
      <c r="A1695" s="3" t="str">
        <f>"202312305808"</f>
        <v>202312305808</v>
      </c>
      <c r="B1695" s="4">
        <v>97.8</v>
      </c>
      <c r="C1695" s="4">
        <v>3</v>
      </c>
    </row>
    <row r="1696" spans="1:3">
      <c r="A1696" s="3" t="str">
        <f>"202312305809"</f>
        <v>202312305809</v>
      </c>
      <c r="B1696" s="4">
        <v>80.35</v>
      </c>
      <c r="C1696" s="4">
        <v>35</v>
      </c>
    </row>
    <row r="1697" spans="1:3">
      <c r="A1697" s="3" t="str">
        <f>"202312305810"</f>
        <v>202312305810</v>
      </c>
      <c r="B1697" s="4">
        <v>66.6</v>
      </c>
      <c r="C1697" s="4">
        <v>78</v>
      </c>
    </row>
    <row r="1698" spans="1:3">
      <c r="A1698" s="3" t="str">
        <f>"202312305811"</f>
        <v>202312305811</v>
      </c>
      <c r="B1698" s="4">
        <v>77</v>
      </c>
      <c r="C1698" s="4">
        <v>51</v>
      </c>
    </row>
    <row r="1699" spans="1:3">
      <c r="A1699" s="3" t="str">
        <f>"202312305812"</f>
        <v>202312305812</v>
      </c>
      <c r="B1699" s="4">
        <v>71</v>
      </c>
      <c r="C1699" s="4">
        <v>70</v>
      </c>
    </row>
    <row r="1700" spans="1:3">
      <c r="A1700" s="3" t="str">
        <f>"202312305813"</f>
        <v>202312305813</v>
      </c>
      <c r="B1700" s="4">
        <v>84.7</v>
      </c>
      <c r="C1700" s="4">
        <v>22</v>
      </c>
    </row>
    <row r="1701" spans="1:3">
      <c r="A1701" s="3" t="str">
        <f>"202312305814"</f>
        <v>202312305814</v>
      </c>
      <c r="B1701" s="4">
        <v>74.25</v>
      </c>
      <c r="C1701" s="4">
        <v>59</v>
      </c>
    </row>
    <row r="1702" spans="1:3">
      <c r="A1702" s="3" t="str">
        <f>"202312305815"</f>
        <v>202312305815</v>
      </c>
      <c r="B1702" s="4">
        <v>79.6</v>
      </c>
      <c r="C1702" s="4">
        <v>38</v>
      </c>
    </row>
    <row r="1703" spans="1:3">
      <c r="A1703" s="3" t="str">
        <f>"202312305816"</f>
        <v>202312305816</v>
      </c>
      <c r="B1703" s="4">
        <v>71.6</v>
      </c>
      <c r="C1703" s="4">
        <v>68</v>
      </c>
    </row>
    <row r="1704" spans="1:3">
      <c r="A1704" s="3" t="str">
        <f>"202312305817"</f>
        <v>202312305817</v>
      </c>
      <c r="B1704" s="4">
        <v>77.5</v>
      </c>
      <c r="C1704" s="4">
        <v>48</v>
      </c>
    </row>
    <row r="1705" spans="1:3">
      <c r="A1705" s="3" t="str">
        <f>"202312305818"</f>
        <v>202312305818</v>
      </c>
      <c r="B1705" s="4">
        <v>78.5</v>
      </c>
      <c r="C1705" s="4">
        <v>43</v>
      </c>
    </row>
    <row r="1706" spans="1:3">
      <c r="A1706" s="3" t="str">
        <f>"202312305819"</f>
        <v>202312305819</v>
      </c>
      <c r="B1706" s="4">
        <v>79.1</v>
      </c>
      <c r="C1706" s="4">
        <v>41</v>
      </c>
    </row>
    <row r="1707" spans="1:3">
      <c r="A1707" s="3" t="str">
        <f>"202312305820"</f>
        <v>202312305820</v>
      </c>
      <c r="B1707" s="4">
        <v>97.35</v>
      </c>
      <c r="C1707" s="4">
        <v>4</v>
      </c>
    </row>
    <row r="1708" spans="1:3">
      <c r="A1708" s="3" t="str">
        <f>"202312305821"</f>
        <v>202312305821</v>
      </c>
      <c r="B1708" s="4">
        <v>76.4</v>
      </c>
      <c r="C1708" s="4">
        <v>52</v>
      </c>
    </row>
    <row r="1709" spans="1:3">
      <c r="A1709" s="3" t="str">
        <f>"202312305822"</f>
        <v>202312305822</v>
      </c>
      <c r="B1709" s="4">
        <v>0</v>
      </c>
      <c r="C1709" s="4"/>
    </row>
    <row r="1710" spans="1:3">
      <c r="A1710" s="3" t="str">
        <f>"202312305823"</f>
        <v>202312305823</v>
      </c>
      <c r="B1710" s="4">
        <v>0</v>
      </c>
      <c r="C1710" s="4"/>
    </row>
    <row r="1711" spans="1:3">
      <c r="A1711" s="3" t="str">
        <f>"202312305824"</f>
        <v>202312305824</v>
      </c>
      <c r="B1711" s="4">
        <v>0</v>
      </c>
      <c r="C1711" s="4"/>
    </row>
    <row r="1712" spans="1:3">
      <c r="A1712" s="3" t="str">
        <f>"202312305825"</f>
        <v>202312305825</v>
      </c>
      <c r="B1712" s="4">
        <v>74.1</v>
      </c>
      <c r="C1712" s="4">
        <v>60</v>
      </c>
    </row>
    <row r="1713" spans="1:3">
      <c r="A1713" s="3" t="str">
        <f>"202312305826"</f>
        <v>202312305826</v>
      </c>
      <c r="B1713" s="4">
        <v>74.1</v>
      </c>
      <c r="C1713" s="4">
        <v>60</v>
      </c>
    </row>
    <row r="1714" spans="1:3">
      <c r="A1714" s="3" t="str">
        <f>"202312305827"</f>
        <v>202312305827</v>
      </c>
      <c r="B1714" s="4">
        <v>75.9</v>
      </c>
      <c r="C1714" s="4">
        <v>54</v>
      </c>
    </row>
    <row r="1715" spans="1:3">
      <c r="A1715" s="3" t="str">
        <f>"202312305828"</f>
        <v>202312305828</v>
      </c>
      <c r="B1715" s="4">
        <v>80</v>
      </c>
      <c r="C1715" s="4">
        <v>36</v>
      </c>
    </row>
    <row r="1716" spans="1:3">
      <c r="A1716" s="3" t="str">
        <f>"202312305829"</f>
        <v>202312305829</v>
      </c>
      <c r="B1716" s="4">
        <v>71.65</v>
      </c>
      <c r="C1716" s="4">
        <v>67</v>
      </c>
    </row>
    <row r="1717" spans="1:3">
      <c r="A1717" s="3" t="str">
        <f>"202312305830"</f>
        <v>202312305830</v>
      </c>
      <c r="B1717" s="4">
        <v>82.4</v>
      </c>
      <c r="C1717" s="4">
        <v>30</v>
      </c>
    </row>
    <row r="1718" spans="1:3">
      <c r="A1718" s="3" t="str">
        <f>"202312305901"</f>
        <v>202312305901</v>
      </c>
      <c r="B1718" s="4">
        <v>78.55</v>
      </c>
      <c r="C1718" s="4">
        <v>42</v>
      </c>
    </row>
    <row r="1719" spans="1:3">
      <c r="A1719" s="3" t="str">
        <f>"202312305902"</f>
        <v>202312305902</v>
      </c>
      <c r="B1719" s="4">
        <v>75.35</v>
      </c>
      <c r="C1719" s="4">
        <v>56</v>
      </c>
    </row>
    <row r="1720" spans="1:3">
      <c r="A1720" s="3" t="str">
        <f>"202312305903"</f>
        <v>202312305903</v>
      </c>
      <c r="B1720" s="4">
        <v>0</v>
      </c>
      <c r="C1720" s="4"/>
    </row>
    <row r="1721" spans="1:3">
      <c r="A1721" s="3" t="str">
        <f>"202312305904"</f>
        <v>202312305904</v>
      </c>
      <c r="B1721" s="4">
        <v>77.9</v>
      </c>
      <c r="C1721" s="4">
        <v>46</v>
      </c>
    </row>
    <row r="1722" spans="1:3">
      <c r="A1722" s="3" t="str">
        <f>"202312305905"</f>
        <v>202312305905</v>
      </c>
      <c r="B1722" s="4">
        <v>0</v>
      </c>
      <c r="C1722" s="4"/>
    </row>
    <row r="1723" spans="1:3">
      <c r="A1723" s="3" t="str">
        <f>"202312305906"</f>
        <v>202312305906</v>
      </c>
      <c r="B1723" s="4">
        <v>95.5</v>
      </c>
      <c r="C1723" s="4">
        <v>6</v>
      </c>
    </row>
    <row r="1724" spans="1:3">
      <c r="A1724" s="3" t="str">
        <f>"202312305907"</f>
        <v>202312305907</v>
      </c>
      <c r="B1724" s="4">
        <v>77.45</v>
      </c>
      <c r="C1724" s="4">
        <v>49</v>
      </c>
    </row>
    <row r="1725" spans="1:3">
      <c r="A1725" s="3" t="str">
        <f>"202312305908"</f>
        <v>202312305908</v>
      </c>
      <c r="B1725" s="4">
        <v>70</v>
      </c>
      <c r="C1725" s="4">
        <v>73</v>
      </c>
    </row>
    <row r="1726" spans="1:3">
      <c r="A1726" s="3" t="str">
        <f>"202312305909"</f>
        <v>202312305909</v>
      </c>
      <c r="B1726" s="4">
        <v>79.45</v>
      </c>
      <c r="C1726" s="4">
        <v>39</v>
      </c>
    </row>
    <row r="1727" spans="1:3">
      <c r="A1727" s="3" t="str">
        <f>"202312305910"</f>
        <v>202312305910</v>
      </c>
      <c r="B1727" s="4">
        <v>83.95</v>
      </c>
      <c r="C1727" s="4">
        <v>24</v>
      </c>
    </row>
    <row r="1728" spans="1:3">
      <c r="A1728" s="3" t="str">
        <f>"202312305911"</f>
        <v>202312305911</v>
      </c>
      <c r="B1728" s="4">
        <v>70.85</v>
      </c>
      <c r="C1728" s="4">
        <v>71</v>
      </c>
    </row>
    <row r="1729" spans="1:3">
      <c r="A1729" s="3" t="str">
        <f>"202312305912"</f>
        <v>202312305912</v>
      </c>
      <c r="B1729" s="4">
        <v>85.6</v>
      </c>
      <c r="C1729" s="4">
        <v>21</v>
      </c>
    </row>
    <row r="1730" spans="1:3">
      <c r="A1730" s="3" t="str">
        <f>"202312305913"</f>
        <v>202312305913</v>
      </c>
      <c r="B1730" s="4">
        <v>73.7</v>
      </c>
      <c r="C1730" s="4">
        <v>62</v>
      </c>
    </row>
    <row r="1731" spans="1:3">
      <c r="A1731" s="3" t="str">
        <f>"202312305914"</f>
        <v>202312305914</v>
      </c>
      <c r="B1731" s="4">
        <v>81.85</v>
      </c>
      <c r="C1731" s="4">
        <v>31</v>
      </c>
    </row>
    <row r="1732" spans="1:3">
      <c r="A1732" s="3" t="str">
        <f>"202312305915"</f>
        <v>202312305915</v>
      </c>
      <c r="B1732" s="4">
        <v>0</v>
      </c>
      <c r="C1732" s="4"/>
    </row>
    <row r="1733" spans="1:3">
      <c r="A1733" s="3" t="str">
        <f>"202312305916"</f>
        <v>202312305916</v>
      </c>
      <c r="B1733" s="4">
        <v>86.2</v>
      </c>
      <c r="C1733" s="4">
        <v>18</v>
      </c>
    </row>
    <row r="1734" spans="1:3">
      <c r="A1734" s="3" t="str">
        <f>"202312305917"</f>
        <v>202312305917</v>
      </c>
      <c r="B1734" s="4">
        <v>69.5</v>
      </c>
      <c r="C1734" s="4">
        <v>74</v>
      </c>
    </row>
    <row r="1735" spans="1:3">
      <c r="A1735" s="3" t="str">
        <f>"202312305918"</f>
        <v>202312305918</v>
      </c>
      <c r="B1735" s="4">
        <v>71.55</v>
      </c>
      <c r="C1735" s="4">
        <v>69</v>
      </c>
    </row>
    <row r="1736" spans="1:3">
      <c r="A1736" s="3" t="str">
        <f>"202312305919"</f>
        <v>202312305919</v>
      </c>
      <c r="B1736" s="4">
        <v>80.65</v>
      </c>
      <c r="C1736" s="4">
        <v>34</v>
      </c>
    </row>
    <row r="1737" spans="1:3">
      <c r="A1737" s="3" t="str">
        <f>"202312305920"</f>
        <v>202312305920</v>
      </c>
      <c r="B1737" s="4">
        <v>78.25</v>
      </c>
      <c r="C1737" s="4">
        <v>44</v>
      </c>
    </row>
    <row r="1738" spans="1:3">
      <c r="A1738" s="3" t="str">
        <f>"202312305921"</f>
        <v>202312305921</v>
      </c>
      <c r="B1738" s="4">
        <v>88.6</v>
      </c>
      <c r="C1738" s="4">
        <v>13</v>
      </c>
    </row>
    <row r="1739" spans="1:3">
      <c r="A1739" s="3" t="str">
        <f>"202312305922"</f>
        <v>202312305922</v>
      </c>
      <c r="B1739" s="4">
        <v>0</v>
      </c>
      <c r="C1739" s="4"/>
    </row>
    <row r="1740" spans="1:3">
      <c r="A1740" s="3" t="str">
        <f>"202312305923"</f>
        <v>202312305923</v>
      </c>
      <c r="B1740" s="4">
        <v>79.3</v>
      </c>
      <c r="C1740" s="4">
        <v>40</v>
      </c>
    </row>
    <row r="1741" spans="1:3">
      <c r="A1741" s="3" t="str">
        <f>"202312305924"</f>
        <v>202312305924</v>
      </c>
      <c r="B1741" s="4">
        <v>75.7</v>
      </c>
      <c r="C1741" s="4">
        <v>55</v>
      </c>
    </row>
    <row r="1742" spans="1:3">
      <c r="A1742" s="3" t="str">
        <f>"202312305925"</f>
        <v>202312305925</v>
      </c>
      <c r="B1742" s="4">
        <v>87.8</v>
      </c>
      <c r="C1742" s="4">
        <v>14</v>
      </c>
    </row>
    <row r="1743" spans="1:3">
      <c r="A1743" s="3" t="str">
        <f>"202312305926"</f>
        <v>202312305926</v>
      </c>
      <c r="B1743" s="4">
        <v>85.65</v>
      </c>
      <c r="C1743" s="4">
        <v>20</v>
      </c>
    </row>
    <row r="1744" spans="1:3">
      <c r="A1744" s="3" t="str">
        <f>"202312305927"</f>
        <v>202312305927</v>
      </c>
      <c r="B1744" s="4">
        <v>81.2</v>
      </c>
      <c r="C1744" s="4">
        <v>32</v>
      </c>
    </row>
    <row r="1745" spans="1:3">
      <c r="A1745" s="3" t="str">
        <f>"202312305928"</f>
        <v>202312305928</v>
      </c>
      <c r="B1745" s="4">
        <v>83.3</v>
      </c>
      <c r="C1745" s="4">
        <v>28</v>
      </c>
    </row>
    <row r="1746" spans="1:3">
      <c r="A1746" s="3" t="str">
        <f>"202312305929"</f>
        <v>202312305929</v>
      </c>
      <c r="B1746" s="4">
        <v>80</v>
      </c>
      <c r="C1746" s="4">
        <v>36</v>
      </c>
    </row>
    <row r="1747" spans="1:3">
      <c r="A1747" s="3" t="str">
        <f>"202312305930"</f>
        <v>202312305930</v>
      </c>
      <c r="B1747" s="4">
        <v>73.2</v>
      </c>
      <c r="C1747" s="4">
        <v>64</v>
      </c>
    </row>
    <row r="1748" spans="1:3">
      <c r="A1748" s="3" t="str">
        <f>"202312306001"</f>
        <v>202312306001</v>
      </c>
      <c r="B1748" s="4">
        <v>65</v>
      </c>
      <c r="C1748" s="4">
        <v>80</v>
      </c>
    </row>
    <row r="1749" spans="1:3">
      <c r="A1749" s="3" t="str">
        <f>"202312306002"</f>
        <v>202312306002</v>
      </c>
      <c r="B1749" s="4">
        <v>94.4</v>
      </c>
      <c r="C1749" s="4">
        <v>7</v>
      </c>
    </row>
    <row r="1750" spans="1:3">
      <c r="A1750" s="3" t="str">
        <f>"202312306003"</f>
        <v>202312306003</v>
      </c>
      <c r="B1750" s="4">
        <v>78.1</v>
      </c>
      <c r="C1750" s="4">
        <v>45</v>
      </c>
    </row>
    <row r="1751" spans="1:3">
      <c r="A1751" s="3" t="str">
        <f>"202312306004"</f>
        <v>202312306004</v>
      </c>
      <c r="B1751" s="4">
        <v>77.55</v>
      </c>
      <c r="C1751" s="4">
        <v>38</v>
      </c>
    </row>
    <row r="1752" spans="1:3">
      <c r="A1752" s="3" t="str">
        <f>"202312306005"</f>
        <v>202312306005</v>
      </c>
      <c r="B1752" s="4">
        <v>83.35</v>
      </c>
      <c r="C1752" s="4">
        <v>19</v>
      </c>
    </row>
    <row r="1753" spans="1:3">
      <c r="A1753" s="3" t="str">
        <f>"202312306006"</f>
        <v>202312306006</v>
      </c>
      <c r="B1753" s="4">
        <v>90.2</v>
      </c>
      <c r="C1753" s="4">
        <v>9</v>
      </c>
    </row>
    <row r="1754" spans="1:3">
      <c r="A1754" s="3" t="str">
        <f>"202312306007"</f>
        <v>202312306007</v>
      </c>
      <c r="B1754" s="4">
        <v>85.7</v>
      </c>
      <c r="C1754" s="4">
        <v>13</v>
      </c>
    </row>
    <row r="1755" spans="1:3">
      <c r="A1755" s="3" t="str">
        <f>"202312306008"</f>
        <v>202312306008</v>
      </c>
      <c r="B1755" s="4">
        <v>81.45</v>
      </c>
      <c r="C1755" s="4">
        <v>27</v>
      </c>
    </row>
    <row r="1756" spans="1:3">
      <c r="A1756" s="3" t="str">
        <f>"202312306009"</f>
        <v>202312306009</v>
      </c>
      <c r="B1756" s="4">
        <v>51.6</v>
      </c>
      <c r="C1756" s="4">
        <v>50</v>
      </c>
    </row>
    <row r="1757" spans="1:3">
      <c r="A1757" s="3" t="str">
        <f>"202312306010"</f>
        <v>202312306010</v>
      </c>
      <c r="B1757" s="4">
        <v>95.55</v>
      </c>
      <c r="C1757" s="4">
        <v>5</v>
      </c>
    </row>
    <row r="1758" spans="1:3">
      <c r="A1758" s="3" t="str">
        <f>"202312306011"</f>
        <v>202312306011</v>
      </c>
      <c r="B1758" s="4">
        <v>72.9</v>
      </c>
      <c r="C1758" s="4">
        <v>45</v>
      </c>
    </row>
    <row r="1759" spans="1:3">
      <c r="A1759" s="3" t="str">
        <f>"202312306012"</f>
        <v>202312306012</v>
      </c>
      <c r="B1759" s="4">
        <v>78.5</v>
      </c>
      <c r="C1759" s="4">
        <v>34</v>
      </c>
    </row>
    <row r="1760" spans="1:3">
      <c r="A1760" s="3" t="str">
        <f>"202312306013"</f>
        <v>202312306013</v>
      </c>
      <c r="B1760" s="4">
        <v>82.3</v>
      </c>
      <c r="C1760" s="4">
        <v>22</v>
      </c>
    </row>
    <row r="1761" spans="1:3">
      <c r="A1761" s="3" t="str">
        <f>"202312306014"</f>
        <v>202312306014</v>
      </c>
      <c r="B1761" s="4">
        <v>81.5</v>
      </c>
      <c r="C1761" s="4">
        <v>25</v>
      </c>
    </row>
    <row r="1762" spans="1:3">
      <c r="A1762" s="3" t="str">
        <f>"202312306015"</f>
        <v>202312306015</v>
      </c>
      <c r="B1762" s="4">
        <v>103.95</v>
      </c>
      <c r="C1762" s="4">
        <v>2</v>
      </c>
    </row>
    <row r="1763" spans="1:3">
      <c r="A1763" s="3" t="str">
        <f>"202312306016"</f>
        <v>202312306016</v>
      </c>
      <c r="B1763" s="4">
        <v>95.2</v>
      </c>
      <c r="C1763" s="4">
        <v>6</v>
      </c>
    </row>
    <row r="1764" spans="1:3">
      <c r="A1764" s="3" t="str">
        <f>"202312306017"</f>
        <v>202312306017</v>
      </c>
      <c r="B1764" s="4">
        <v>110.25</v>
      </c>
      <c r="C1764" s="4">
        <v>1</v>
      </c>
    </row>
    <row r="1765" spans="1:3">
      <c r="A1765" s="3" t="str">
        <f>"202312306018"</f>
        <v>202312306018</v>
      </c>
      <c r="B1765" s="4">
        <v>82.6</v>
      </c>
      <c r="C1765" s="4">
        <v>20</v>
      </c>
    </row>
    <row r="1766" spans="1:3">
      <c r="A1766" s="3" t="str">
        <f>"202312306019"</f>
        <v>202312306019</v>
      </c>
      <c r="B1766" s="4">
        <v>75.5</v>
      </c>
      <c r="C1766" s="4">
        <v>41</v>
      </c>
    </row>
    <row r="1767" spans="1:3">
      <c r="A1767" s="3" t="str">
        <f>"202312306020"</f>
        <v>202312306020</v>
      </c>
      <c r="B1767" s="4">
        <v>0</v>
      </c>
      <c r="C1767" s="4"/>
    </row>
    <row r="1768" spans="1:3">
      <c r="A1768" s="3" t="str">
        <f>"202312306021"</f>
        <v>202312306021</v>
      </c>
      <c r="B1768" s="4">
        <v>89.8</v>
      </c>
      <c r="C1768" s="4">
        <v>10</v>
      </c>
    </row>
    <row r="1769" spans="1:3">
      <c r="A1769" s="3" t="str">
        <f>"202312306022"</f>
        <v>202312306022</v>
      </c>
      <c r="B1769" s="4">
        <v>75.6</v>
      </c>
      <c r="C1769" s="4">
        <v>40</v>
      </c>
    </row>
    <row r="1770" spans="1:3">
      <c r="A1770" s="3" t="str">
        <f>"202312306023"</f>
        <v>202312306023</v>
      </c>
      <c r="B1770" s="4">
        <v>0</v>
      </c>
      <c r="C1770" s="4"/>
    </row>
    <row r="1771" spans="1:3">
      <c r="A1771" s="3" t="str">
        <f>"202312306024"</f>
        <v>202312306024</v>
      </c>
      <c r="B1771" s="4">
        <v>79.45</v>
      </c>
      <c r="C1771" s="4">
        <v>32</v>
      </c>
    </row>
    <row r="1772" spans="1:3">
      <c r="A1772" s="3" t="str">
        <f>"202312306025"</f>
        <v>202312306025</v>
      </c>
      <c r="B1772" s="4">
        <v>85.2</v>
      </c>
      <c r="C1772" s="4">
        <v>14</v>
      </c>
    </row>
    <row r="1773" spans="1:3">
      <c r="A1773" s="3" t="str">
        <f>"202312306026"</f>
        <v>202312306026</v>
      </c>
      <c r="B1773" s="4">
        <v>0</v>
      </c>
      <c r="C1773" s="4"/>
    </row>
    <row r="1774" spans="1:3">
      <c r="A1774" s="3" t="str">
        <f>"202312306027"</f>
        <v>202312306027</v>
      </c>
      <c r="B1774" s="4">
        <v>83.55</v>
      </c>
      <c r="C1774" s="4">
        <v>18</v>
      </c>
    </row>
    <row r="1775" spans="1:3">
      <c r="A1775" s="3" t="str">
        <f>"202312306028"</f>
        <v>202312306028</v>
      </c>
      <c r="B1775" s="4">
        <v>78.3</v>
      </c>
      <c r="C1775" s="4">
        <v>35</v>
      </c>
    </row>
    <row r="1776" spans="1:3">
      <c r="A1776" s="3" t="str">
        <f>"202312306029"</f>
        <v>202312306029</v>
      </c>
      <c r="B1776" s="4">
        <v>0</v>
      </c>
      <c r="C1776" s="4"/>
    </row>
    <row r="1777" spans="1:3">
      <c r="A1777" s="3" t="str">
        <f>"202312306030"</f>
        <v>202312306030</v>
      </c>
      <c r="B1777" s="4">
        <v>82.2</v>
      </c>
      <c r="C1777" s="4">
        <v>23</v>
      </c>
    </row>
    <row r="1778" spans="1:3">
      <c r="A1778" s="3" t="str">
        <f>"202312306101"</f>
        <v>202312306101</v>
      </c>
      <c r="B1778" s="4">
        <v>0</v>
      </c>
      <c r="C1778" s="4"/>
    </row>
    <row r="1779" spans="1:3">
      <c r="A1779" s="3" t="str">
        <f>"202312306102"</f>
        <v>202312306102</v>
      </c>
      <c r="B1779" s="4">
        <v>78.55</v>
      </c>
      <c r="C1779" s="4">
        <v>33</v>
      </c>
    </row>
    <row r="1780" spans="1:3">
      <c r="A1780" s="3" t="str">
        <f>"202312306103"</f>
        <v>202312306103</v>
      </c>
      <c r="B1780" s="4">
        <v>88.3</v>
      </c>
      <c r="C1780" s="4">
        <v>11</v>
      </c>
    </row>
    <row r="1781" spans="1:3">
      <c r="A1781" s="3" t="str">
        <f>"202312306104"</f>
        <v>202312306104</v>
      </c>
      <c r="B1781" s="4">
        <v>83.65</v>
      </c>
      <c r="C1781" s="4">
        <v>17</v>
      </c>
    </row>
    <row r="1782" spans="1:3">
      <c r="A1782" s="3" t="str">
        <f>"202312306105"</f>
        <v>202312306105</v>
      </c>
      <c r="B1782" s="4">
        <v>0</v>
      </c>
      <c r="C1782" s="4"/>
    </row>
    <row r="1783" spans="1:3">
      <c r="A1783" s="3" t="str">
        <f>"202312306106"</f>
        <v>202312306106</v>
      </c>
      <c r="B1783" s="4">
        <v>91.25</v>
      </c>
      <c r="C1783" s="4">
        <v>7</v>
      </c>
    </row>
    <row r="1784" spans="1:3">
      <c r="A1784" s="3" t="str">
        <f>"202312306107"</f>
        <v>202312306107</v>
      </c>
      <c r="B1784" s="4">
        <v>73.75</v>
      </c>
      <c r="C1784" s="4">
        <v>43</v>
      </c>
    </row>
    <row r="1785" spans="1:3">
      <c r="A1785" s="3" t="str">
        <f>"202312306108"</f>
        <v>202312306108</v>
      </c>
      <c r="B1785" s="4">
        <v>0</v>
      </c>
      <c r="C1785" s="4"/>
    </row>
    <row r="1786" spans="1:3">
      <c r="A1786" s="3" t="str">
        <f>"202312306109"</f>
        <v>202312306109</v>
      </c>
      <c r="B1786" s="4">
        <v>0</v>
      </c>
      <c r="C1786" s="4"/>
    </row>
    <row r="1787" spans="1:3">
      <c r="A1787" s="3" t="str">
        <f>"202312306110"</f>
        <v>202312306110</v>
      </c>
      <c r="B1787" s="4">
        <v>79.65</v>
      </c>
      <c r="C1787" s="4">
        <v>31</v>
      </c>
    </row>
    <row r="1788" spans="1:3">
      <c r="A1788" s="3" t="str">
        <f>"202312306111"</f>
        <v>202312306111</v>
      </c>
      <c r="B1788" s="4">
        <v>77.3</v>
      </c>
      <c r="C1788" s="4">
        <v>39</v>
      </c>
    </row>
    <row r="1789" spans="1:3">
      <c r="A1789" s="3" t="str">
        <f>"202312306112"</f>
        <v>202312306112</v>
      </c>
      <c r="B1789" s="4">
        <v>72.1</v>
      </c>
      <c r="C1789" s="4">
        <v>47</v>
      </c>
    </row>
    <row r="1790" spans="1:3">
      <c r="A1790" s="3" t="str">
        <f>"202312306113"</f>
        <v>202312306113</v>
      </c>
      <c r="B1790" s="4">
        <v>72.15</v>
      </c>
      <c r="C1790" s="4">
        <v>46</v>
      </c>
    </row>
    <row r="1791" spans="1:3">
      <c r="A1791" s="3" t="str">
        <f>"202312306114"</f>
        <v>202312306114</v>
      </c>
      <c r="B1791" s="4">
        <v>81.5</v>
      </c>
      <c r="C1791" s="4">
        <v>25</v>
      </c>
    </row>
    <row r="1792" spans="1:3">
      <c r="A1792" s="3" t="str">
        <f>"202312306115"</f>
        <v>202312306115</v>
      </c>
      <c r="B1792" s="4">
        <v>0</v>
      </c>
      <c r="C1792" s="4"/>
    </row>
    <row r="1793" spans="1:3">
      <c r="A1793" s="3" t="str">
        <f>"202312306116"</f>
        <v>202312306116</v>
      </c>
      <c r="B1793" s="4">
        <v>61.85</v>
      </c>
      <c r="C1793" s="4">
        <v>49</v>
      </c>
    </row>
    <row r="1794" spans="1:3">
      <c r="A1794" s="3" t="str">
        <f>"202312306117"</f>
        <v>202312306117</v>
      </c>
      <c r="B1794" s="4">
        <v>78.2</v>
      </c>
      <c r="C1794" s="4">
        <v>36</v>
      </c>
    </row>
    <row r="1795" spans="1:3">
      <c r="A1795" s="3" t="str">
        <f>"202312306118"</f>
        <v>202312306118</v>
      </c>
      <c r="B1795" s="4">
        <v>86.7</v>
      </c>
      <c r="C1795" s="4">
        <v>12</v>
      </c>
    </row>
    <row r="1796" spans="1:3">
      <c r="A1796" s="3" t="str">
        <f>"202312306119"</f>
        <v>202312306119</v>
      </c>
      <c r="B1796" s="4">
        <v>0</v>
      </c>
      <c r="C1796" s="4"/>
    </row>
    <row r="1797" spans="1:3">
      <c r="A1797" s="3" t="str">
        <f>"202312306120"</f>
        <v>202312306120</v>
      </c>
      <c r="B1797" s="4">
        <v>90.3</v>
      </c>
      <c r="C1797" s="4">
        <v>8</v>
      </c>
    </row>
    <row r="1798" spans="1:3">
      <c r="A1798" s="3" t="str">
        <f>"202312306121"</f>
        <v>202312306121</v>
      </c>
      <c r="B1798" s="4">
        <v>85.1</v>
      </c>
      <c r="C1798" s="4">
        <v>16</v>
      </c>
    </row>
    <row r="1799" spans="1:3">
      <c r="A1799" s="3" t="str">
        <f>"202312306122"</f>
        <v>202312306122</v>
      </c>
      <c r="B1799" s="4">
        <v>79.75</v>
      </c>
      <c r="C1799" s="4">
        <v>30</v>
      </c>
    </row>
    <row r="1800" spans="1:3">
      <c r="A1800" s="3" t="str">
        <f>"202312306123"</f>
        <v>202312306123</v>
      </c>
      <c r="B1800" s="4">
        <v>71.05</v>
      </c>
      <c r="C1800" s="4">
        <v>48</v>
      </c>
    </row>
    <row r="1801" spans="1:3">
      <c r="A1801" s="3" t="str">
        <f>"202312306124"</f>
        <v>202312306124</v>
      </c>
      <c r="B1801" s="4">
        <v>75.2</v>
      </c>
      <c r="C1801" s="4">
        <v>42</v>
      </c>
    </row>
    <row r="1802" spans="1:3">
      <c r="A1802" s="3" t="str">
        <f>"202312306125"</f>
        <v>202312306125</v>
      </c>
      <c r="B1802" s="4">
        <v>80.5</v>
      </c>
      <c r="C1802" s="4">
        <v>28</v>
      </c>
    </row>
    <row r="1803" spans="1:3">
      <c r="A1803" s="3" t="str">
        <f>"202312306126"</f>
        <v>202312306126</v>
      </c>
      <c r="B1803" s="4">
        <v>0</v>
      </c>
      <c r="C1803" s="4"/>
    </row>
    <row r="1804" spans="1:3">
      <c r="A1804" s="3" t="str">
        <f>"202312306127"</f>
        <v>202312306127</v>
      </c>
      <c r="B1804" s="4">
        <v>80.4</v>
      </c>
      <c r="C1804" s="4">
        <v>29</v>
      </c>
    </row>
    <row r="1805" spans="1:3">
      <c r="A1805" s="3" t="str">
        <f>"202312306128"</f>
        <v>202312306128</v>
      </c>
      <c r="B1805" s="4">
        <v>98.85</v>
      </c>
      <c r="C1805" s="4">
        <v>3</v>
      </c>
    </row>
    <row r="1806" spans="1:3">
      <c r="A1806" s="3" t="str">
        <f>"202312306129"</f>
        <v>202312306129</v>
      </c>
      <c r="B1806" s="4">
        <v>73.35</v>
      </c>
      <c r="C1806" s="4">
        <v>44</v>
      </c>
    </row>
    <row r="1807" spans="1:3">
      <c r="A1807" s="3" t="str">
        <f>"202312306130"</f>
        <v>202312306130</v>
      </c>
      <c r="B1807" s="4">
        <v>96.8</v>
      </c>
      <c r="C1807" s="4">
        <v>4</v>
      </c>
    </row>
    <row r="1808" spans="1:3">
      <c r="A1808" s="3" t="str">
        <f>"202312306201"</f>
        <v>202312306201</v>
      </c>
      <c r="B1808" s="4">
        <v>0</v>
      </c>
      <c r="C1808" s="4"/>
    </row>
    <row r="1809" spans="1:3">
      <c r="A1809" s="3" t="str">
        <f>"202312306202"</f>
        <v>202312306202</v>
      </c>
      <c r="B1809" s="4">
        <v>85.15</v>
      </c>
      <c r="C1809" s="4">
        <v>15</v>
      </c>
    </row>
    <row r="1810" spans="1:3">
      <c r="A1810" s="3" t="str">
        <f>"202312306203"</f>
        <v>202312306203</v>
      </c>
      <c r="B1810" s="4">
        <v>82.4</v>
      </c>
      <c r="C1810" s="4">
        <v>21</v>
      </c>
    </row>
    <row r="1811" spans="1:3">
      <c r="A1811" s="3" t="str">
        <f>"202312306204"</f>
        <v>202312306204</v>
      </c>
      <c r="B1811" s="4">
        <v>82</v>
      </c>
      <c r="C1811" s="4">
        <v>24</v>
      </c>
    </row>
    <row r="1812" spans="1:3">
      <c r="A1812" s="3" t="str">
        <f>"202312306205"</f>
        <v>202312306205</v>
      </c>
      <c r="B1812" s="4">
        <v>77.85</v>
      </c>
      <c r="C1812" s="4">
        <v>37</v>
      </c>
    </row>
    <row r="1813" spans="1:3">
      <c r="A1813" s="3" t="str">
        <f>"202312306206"</f>
        <v>202312306206</v>
      </c>
      <c r="B1813" s="4">
        <v>115.15</v>
      </c>
      <c r="C1813" s="4">
        <v>2</v>
      </c>
    </row>
    <row r="1814" spans="1:3">
      <c r="A1814" s="3" t="str">
        <f>"202312306207"</f>
        <v>202312306207</v>
      </c>
      <c r="B1814" s="4">
        <v>102.65</v>
      </c>
      <c r="C1814" s="4">
        <v>13</v>
      </c>
    </row>
    <row r="1815" spans="1:3">
      <c r="A1815" s="3" t="str">
        <f>"202312306208"</f>
        <v>202312306208</v>
      </c>
      <c r="B1815" s="4">
        <v>93.65</v>
      </c>
      <c r="C1815" s="4">
        <v>25</v>
      </c>
    </row>
    <row r="1816" spans="1:3">
      <c r="A1816" s="3" t="str">
        <f>"202312306209"</f>
        <v>202312306209</v>
      </c>
      <c r="B1816" s="4">
        <v>0</v>
      </c>
      <c r="C1816" s="4"/>
    </row>
    <row r="1817" spans="1:3">
      <c r="A1817" s="3" t="str">
        <f>"202312306210"</f>
        <v>202312306210</v>
      </c>
      <c r="B1817" s="4">
        <v>101.75</v>
      </c>
      <c r="C1817" s="4">
        <v>14</v>
      </c>
    </row>
    <row r="1818" spans="1:3">
      <c r="A1818" s="3" t="str">
        <f>"202312306211"</f>
        <v>202312306211</v>
      </c>
      <c r="B1818" s="4">
        <v>83.05</v>
      </c>
      <c r="C1818" s="4">
        <v>32</v>
      </c>
    </row>
    <row r="1819" spans="1:3">
      <c r="A1819" s="3" t="str">
        <f>"202312306212"</f>
        <v>202312306212</v>
      </c>
      <c r="B1819" s="4">
        <v>0</v>
      </c>
      <c r="C1819" s="4"/>
    </row>
    <row r="1820" spans="1:3">
      <c r="A1820" s="3" t="str">
        <f>"202312306213"</f>
        <v>202312306213</v>
      </c>
      <c r="B1820" s="4">
        <v>105.5</v>
      </c>
      <c r="C1820" s="4">
        <v>10</v>
      </c>
    </row>
    <row r="1821" spans="1:3">
      <c r="A1821" s="3" t="str">
        <f>"202312306214"</f>
        <v>202312306214</v>
      </c>
      <c r="B1821" s="4">
        <v>94.2</v>
      </c>
      <c r="C1821" s="4">
        <v>23</v>
      </c>
    </row>
    <row r="1822" spans="1:3">
      <c r="A1822" s="3" t="str">
        <f>"202312306215"</f>
        <v>202312306215</v>
      </c>
      <c r="B1822" s="4">
        <v>111.05</v>
      </c>
      <c r="C1822" s="4">
        <v>6</v>
      </c>
    </row>
    <row r="1823" spans="1:3">
      <c r="A1823" s="3" t="str">
        <f>"202312306216"</f>
        <v>202312306216</v>
      </c>
      <c r="B1823" s="4">
        <v>0</v>
      </c>
      <c r="C1823" s="4"/>
    </row>
    <row r="1824" spans="1:3">
      <c r="A1824" s="3" t="str">
        <f>"202312306217"</f>
        <v>202312306217</v>
      </c>
      <c r="B1824" s="4">
        <v>0</v>
      </c>
      <c r="C1824" s="4"/>
    </row>
    <row r="1825" spans="1:3">
      <c r="A1825" s="3" t="str">
        <f>"202312306218"</f>
        <v>202312306218</v>
      </c>
      <c r="B1825" s="4">
        <v>93.95</v>
      </c>
      <c r="C1825" s="4">
        <v>24</v>
      </c>
    </row>
    <row r="1826" spans="1:3">
      <c r="A1826" s="3" t="str">
        <f>"202312306219"</f>
        <v>202312306219</v>
      </c>
      <c r="B1826" s="4">
        <v>99.9</v>
      </c>
      <c r="C1826" s="4">
        <v>16</v>
      </c>
    </row>
    <row r="1827" spans="1:3">
      <c r="A1827" s="3" t="str">
        <f>"202312306220"</f>
        <v>202312306220</v>
      </c>
      <c r="B1827" s="4">
        <v>0</v>
      </c>
      <c r="C1827" s="4"/>
    </row>
    <row r="1828" spans="1:3">
      <c r="A1828" s="3" t="str">
        <f>"202312306221"</f>
        <v>202312306221</v>
      </c>
      <c r="B1828" s="4">
        <v>81.9</v>
      </c>
      <c r="C1828" s="4">
        <v>33</v>
      </c>
    </row>
    <row r="1829" spans="1:3">
      <c r="A1829" s="3" t="str">
        <f>"202312306222"</f>
        <v>202312306222</v>
      </c>
      <c r="B1829" s="4">
        <v>0</v>
      </c>
      <c r="C1829" s="4"/>
    </row>
    <row r="1830" spans="1:3">
      <c r="A1830" s="3" t="str">
        <f>"202312306223"</f>
        <v>202312306223</v>
      </c>
      <c r="B1830" s="4">
        <v>0</v>
      </c>
      <c r="C1830" s="4"/>
    </row>
    <row r="1831" spans="1:3">
      <c r="A1831" s="3" t="str">
        <f>"202312306224"</f>
        <v>202312306224</v>
      </c>
      <c r="B1831" s="4">
        <v>87</v>
      </c>
      <c r="C1831" s="4">
        <v>29</v>
      </c>
    </row>
    <row r="1832" spans="1:3">
      <c r="A1832" s="3" t="str">
        <f>"202312306225"</f>
        <v>202312306225</v>
      </c>
      <c r="B1832" s="4">
        <v>0</v>
      </c>
      <c r="C1832" s="4"/>
    </row>
    <row r="1833" spans="1:3">
      <c r="A1833" s="3" t="str">
        <f>"202312306226"</f>
        <v>202312306226</v>
      </c>
      <c r="B1833" s="4">
        <v>109.35</v>
      </c>
      <c r="C1833" s="4">
        <v>7</v>
      </c>
    </row>
    <row r="1834" spans="1:3">
      <c r="A1834" s="3" t="str">
        <f>"202312306227"</f>
        <v>202312306227</v>
      </c>
      <c r="B1834" s="4">
        <v>89.25</v>
      </c>
      <c r="C1834" s="4">
        <v>27</v>
      </c>
    </row>
    <row r="1835" spans="1:3">
      <c r="A1835" s="3" t="str">
        <f>"202312306228"</f>
        <v>202312306228</v>
      </c>
      <c r="B1835" s="4">
        <v>97.15</v>
      </c>
      <c r="C1835" s="4">
        <v>21</v>
      </c>
    </row>
    <row r="1836" spans="1:3">
      <c r="A1836" s="3" t="str">
        <f>"202312306229"</f>
        <v>202312306229</v>
      </c>
      <c r="B1836" s="4">
        <v>0</v>
      </c>
      <c r="C1836" s="4"/>
    </row>
    <row r="1837" spans="1:3">
      <c r="A1837" s="3" t="str">
        <f>"202312306230"</f>
        <v>202312306230</v>
      </c>
      <c r="B1837" s="4">
        <v>83.6</v>
      </c>
      <c r="C1837" s="4">
        <v>30</v>
      </c>
    </row>
    <row r="1838" spans="1:3">
      <c r="A1838" s="3" t="str">
        <f>"202312306301"</f>
        <v>202312306301</v>
      </c>
      <c r="B1838" s="4">
        <v>99</v>
      </c>
      <c r="C1838" s="4">
        <v>18</v>
      </c>
    </row>
    <row r="1839" spans="1:3">
      <c r="A1839" s="3" t="str">
        <f>"202312306302"</f>
        <v>202312306302</v>
      </c>
      <c r="B1839" s="4">
        <v>0</v>
      </c>
      <c r="C1839" s="4"/>
    </row>
    <row r="1840" spans="1:3">
      <c r="A1840" s="3" t="str">
        <f>"202312306303"</f>
        <v>202312306303</v>
      </c>
      <c r="B1840" s="4">
        <v>75.5</v>
      </c>
      <c r="C1840" s="4">
        <v>34</v>
      </c>
    </row>
    <row r="1841" spans="1:3">
      <c r="A1841" s="3" t="str">
        <f>"202312306304"</f>
        <v>202312306304</v>
      </c>
      <c r="B1841" s="4">
        <v>112.5</v>
      </c>
      <c r="C1841" s="4">
        <v>4</v>
      </c>
    </row>
    <row r="1842" spans="1:3">
      <c r="A1842" s="3" t="str">
        <f>"202312306305"</f>
        <v>202312306305</v>
      </c>
      <c r="B1842" s="4">
        <v>89.5</v>
      </c>
      <c r="C1842" s="4">
        <v>26</v>
      </c>
    </row>
    <row r="1843" spans="1:3">
      <c r="A1843" s="3" t="str">
        <f>"202312306306"</f>
        <v>202312306306</v>
      </c>
      <c r="B1843" s="4">
        <v>99.6</v>
      </c>
      <c r="C1843" s="4">
        <v>17</v>
      </c>
    </row>
    <row r="1844" spans="1:3">
      <c r="A1844" s="3" t="str">
        <f>"202312306307"</f>
        <v>202312306307</v>
      </c>
      <c r="B1844" s="4">
        <v>98.25</v>
      </c>
      <c r="C1844" s="4">
        <v>20</v>
      </c>
    </row>
    <row r="1845" spans="1:3">
      <c r="A1845" s="3" t="str">
        <f>"202312306308"</f>
        <v>202312306308</v>
      </c>
      <c r="B1845" s="4">
        <v>115.15</v>
      </c>
      <c r="C1845" s="4">
        <v>2</v>
      </c>
    </row>
    <row r="1846" spans="1:3">
      <c r="A1846" s="3" t="str">
        <f>"202312306309"</f>
        <v>202312306309</v>
      </c>
      <c r="B1846" s="4">
        <v>100.2</v>
      </c>
      <c r="C1846" s="4">
        <v>15</v>
      </c>
    </row>
    <row r="1847" spans="1:3">
      <c r="A1847" s="3" t="str">
        <f>"202312306310"</f>
        <v>202312306310</v>
      </c>
      <c r="B1847" s="4">
        <v>95.95</v>
      </c>
      <c r="C1847" s="4">
        <v>22</v>
      </c>
    </row>
    <row r="1848" spans="1:3">
      <c r="A1848" s="3" t="str">
        <f>"202312306311"</f>
        <v>202312306311</v>
      </c>
      <c r="B1848" s="4">
        <v>122.7</v>
      </c>
      <c r="C1848" s="4">
        <v>1</v>
      </c>
    </row>
    <row r="1849" spans="1:3">
      <c r="A1849" s="3" t="str">
        <f>"202312306312"</f>
        <v>202312306312</v>
      </c>
      <c r="B1849" s="4">
        <v>105.65</v>
      </c>
      <c r="C1849" s="4">
        <v>9</v>
      </c>
    </row>
    <row r="1850" spans="1:3">
      <c r="A1850" s="3" t="str">
        <f>"202312306313"</f>
        <v>202312306313</v>
      </c>
      <c r="B1850" s="4">
        <v>88.05</v>
      </c>
      <c r="C1850" s="4">
        <v>28</v>
      </c>
    </row>
    <row r="1851" spans="1:3">
      <c r="A1851" s="3" t="str">
        <f>"202312306314"</f>
        <v>202312306314</v>
      </c>
      <c r="B1851" s="4">
        <v>99</v>
      </c>
      <c r="C1851" s="4">
        <v>18</v>
      </c>
    </row>
    <row r="1852" spans="1:3">
      <c r="A1852" s="3" t="str">
        <f>"202312306315"</f>
        <v>202312306315</v>
      </c>
      <c r="B1852" s="4">
        <v>0</v>
      </c>
      <c r="C1852" s="4"/>
    </row>
    <row r="1853" spans="1:3">
      <c r="A1853" s="3" t="str">
        <f>"202312306316"</f>
        <v>202312306316</v>
      </c>
      <c r="B1853" s="4">
        <v>108.95</v>
      </c>
      <c r="C1853" s="4">
        <v>8</v>
      </c>
    </row>
    <row r="1854" spans="1:3">
      <c r="A1854" s="3" t="str">
        <f>"202312306317"</f>
        <v>202312306317</v>
      </c>
      <c r="B1854" s="4">
        <v>112.25</v>
      </c>
      <c r="C1854" s="4">
        <v>5</v>
      </c>
    </row>
    <row r="1855" spans="1:3">
      <c r="A1855" s="3" t="str">
        <f>"202312306318"</f>
        <v>202312306318</v>
      </c>
      <c r="B1855" s="4">
        <v>104.4</v>
      </c>
      <c r="C1855" s="4">
        <v>11</v>
      </c>
    </row>
    <row r="1856" spans="1:3">
      <c r="A1856" s="3" t="str">
        <f>"202312306319"</f>
        <v>202312306319</v>
      </c>
      <c r="B1856" s="4">
        <v>0</v>
      </c>
      <c r="C1856" s="4"/>
    </row>
    <row r="1857" spans="1:3">
      <c r="A1857" s="3" t="str">
        <f>"202312306320"</f>
        <v>202312306320</v>
      </c>
      <c r="B1857" s="4">
        <v>103.75</v>
      </c>
      <c r="C1857" s="4">
        <v>12</v>
      </c>
    </row>
    <row r="1858" spans="1:3">
      <c r="A1858" s="3" t="str">
        <f>"202312306321"</f>
        <v>202312306321</v>
      </c>
      <c r="B1858" s="4">
        <v>83.35</v>
      </c>
      <c r="C1858" s="4">
        <v>31</v>
      </c>
    </row>
    <row r="1859" spans="1:3">
      <c r="A1859" s="3" t="str">
        <f>"202312306322"</f>
        <v>202312306322</v>
      </c>
      <c r="B1859" s="4">
        <v>90.8</v>
      </c>
      <c r="C1859" s="4">
        <v>11</v>
      </c>
    </row>
    <row r="1860" spans="1:3">
      <c r="A1860" s="3" t="str">
        <f>"202312306323"</f>
        <v>202312306323</v>
      </c>
      <c r="B1860" s="4">
        <v>0</v>
      </c>
      <c r="C1860" s="4"/>
    </row>
    <row r="1861" spans="1:3">
      <c r="A1861" s="3" t="str">
        <f>"202312306324"</f>
        <v>202312306324</v>
      </c>
      <c r="B1861" s="4">
        <v>93.45</v>
      </c>
      <c r="C1861" s="4">
        <v>8</v>
      </c>
    </row>
    <row r="1862" spans="1:3">
      <c r="A1862" s="3" t="str">
        <f>"202312306325"</f>
        <v>202312306325</v>
      </c>
      <c r="B1862" s="4">
        <v>0</v>
      </c>
      <c r="C1862" s="4"/>
    </row>
    <row r="1863" spans="1:3">
      <c r="A1863" s="3" t="str">
        <f>"202312306326"</f>
        <v>202312306326</v>
      </c>
      <c r="B1863" s="4">
        <v>0</v>
      </c>
      <c r="C1863" s="4"/>
    </row>
    <row r="1864" spans="1:3">
      <c r="A1864" s="3" t="str">
        <f>"202312306327"</f>
        <v>202312306327</v>
      </c>
      <c r="B1864" s="4">
        <v>92.45</v>
      </c>
      <c r="C1864" s="4">
        <v>10</v>
      </c>
    </row>
    <row r="1865" spans="1:3">
      <c r="A1865" s="3" t="str">
        <f>"202312306328"</f>
        <v>202312306328</v>
      </c>
      <c r="B1865" s="4">
        <v>84</v>
      </c>
      <c r="C1865" s="4">
        <v>14</v>
      </c>
    </row>
    <row r="1866" spans="1:3">
      <c r="A1866" s="3" t="str">
        <f>"202312306329"</f>
        <v>202312306329</v>
      </c>
      <c r="B1866" s="4">
        <v>94.05</v>
      </c>
      <c r="C1866" s="4">
        <v>7</v>
      </c>
    </row>
    <row r="1867" spans="1:3">
      <c r="A1867" s="3" t="str">
        <f>"202312306330"</f>
        <v>202312306330</v>
      </c>
      <c r="B1867" s="4">
        <v>86.1</v>
      </c>
      <c r="C1867" s="4">
        <v>12</v>
      </c>
    </row>
    <row r="1868" spans="1:3">
      <c r="A1868" s="3" t="str">
        <f>"202312306401"</f>
        <v>202312306401</v>
      </c>
      <c r="B1868" s="4">
        <v>93</v>
      </c>
      <c r="C1868" s="4">
        <v>9</v>
      </c>
    </row>
    <row r="1869" spans="1:3">
      <c r="A1869" s="3" t="str">
        <f>"202312306402"</f>
        <v>202312306402</v>
      </c>
      <c r="B1869" s="4">
        <v>79.7</v>
      </c>
      <c r="C1869" s="4">
        <v>16</v>
      </c>
    </row>
    <row r="1870" spans="1:3">
      <c r="A1870" s="3" t="str">
        <f>"202312306403"</f>
        <v>202312306403</v>
      </c>
      <c r="B1870" s="4">
        <v>96.5</v>
      </c>
      <c r="C1870" s="4">
        <v>6</v>
      </c>
    </row>
    <row r="1871" spans="1:3">
      <c r="A1871" s="3" t="str">
        <f>"202312306404"</f>
        <v>202312306404</v>
      </c>
      <c r="B1871" s="4">
        <v>114.35</v>
      </c>
      <c r="C1871" s="4">
        <v>2</v>
      </c>
    </row>
    <row r="1872" spans="1:3">
      <c r="A1872" s="3" t="str">
        <f>"202312306405"</f>
        <v>202312306405</v>
      </c>
      <c r="B1872" s="4">
        <v>111.8</v>
      </c>
      <c r="C1872" s="4">
        <v>3</v>
      </c>
    </row>
    <row r="1873" spans="1:3">
      <c r="A1873" s="3" t="str">
        <f>"202312306406"</f>
        <v>202312306406</v>
      </c>
      <c r="B1873" s="4">
        <v>84</v>
      </c>
      <c r="C1873" s="4">
        <v>14</v>
      </c>
    </row>
    <row r="1874" spans="1:3">
      <c r="A1874" s="3" t="str">
        <f>"202312306407"</f>
        <v>202312306407</v>
      </c>
      <c r="B1874" s="4">
        <v>102.4</v>
      </c>
      <c r="C1874" s="4">
        <v>5</v>
      </c>
    </row>
    <row r="1875" spans="1:3">
      <c r="A1875" s="3" t="str">
        <f>"202312306408"</f>
        <v>202312306408</v>
      </c>
      <c r="B1875" s="4">
        <v>86.05</v>
      </c>
      <c r="C1875" s="4">
        <v>13</v>
      </c>
    </row>
    <row r="1876" spans="1:3">
      <c r="A1876" s="3" t="str">
        <f>"202312306409"</f>
        <v>202312306409</v>
      </c>
      <c r="B1876" s="4">
        <v>0</v>
      </c>
      <c r="C1876" s="4"/>
    </row>
    <row r="1877" spans="1:3">
      <c r="A1877" s="3" t="str">
        <f>"202312306410"</f>
        <v>202312306410</v>
      </c>
      <c r="B1877" s="4">
        <v>117.75</v>
      </c>
      <c r="C1877" s="4">
        <v>1</v>
      </c>
    </row>
    <row r="1878" spans="1:3">
      <c r="A1878" s="3" t="str">
        <f>"202312306411"</f>
        <v>202312306411</v>
      </c>
      <c r="B1878" s="4">
        <v>72.55</v>
      </c>
      <c r="C1878" s="4">
        <v>17</v>
      </c>
    </row>
    <row r="1879" spans="1:3">
      <c r="A1879" s="3" t="str">
        <f>"202312306412"</f>
        <v>202312306412</v>
      </c>
      <c r="B1879" s="4">
        <v>109.85</v>
      </c>
      <c r="C1879" s="4">
        <v>4</v>
      </c>
    </row>
    <row r="1880" spans="1:3">
      <c r="A1880" s="3" t="str">
        <f>"202312306413"</f>
        <v>202312306413</v>
      </c>
      <c r="B1880" s="4">
        <v>0</v>
      </c>
      <c r="C1880" s="4"/>
    </row>
    <row r="1881" spans="1:3">
      <c r="A1881" s="3" t="str">
        <f>"202312306414"</f>
        <v>202312306414</v>
      </c>
      <c r="B1881" s="4">
        <v>98.4</v>
      </c>
      <c r="C1881" s="4">
        <v>1</v>
      </c>
    </row>
    <row r="1882" spans="1:3">
      <c r="A1882" s="3" t="str">
        <f>"202312306415"</f>
        <v>202312306415</v>
      </c>
      <c r="B1882" s="4">
        <v>77.3</v>
      </c>
      <c r="C1882" s="4">
        <v>2</v>
      </c>
    </row>
    <row r="1883" spans="1:3">
      <c r="A1883" s="3" t="str">
        <f>"202312306416"</f>
        <v>202312306416</v>
      </c>
      <c r="B1883" s="4">
        <v>92.1</v>
      </c>
      <c r="C1883" s="4">
        <v>2</v>
      </c>
    </row>
    <row r="1884" spans="1:3">
      <c r="A1884" s="3" t="str">
        <f>"202312306417"</f>
        <v>202312306417</v>
      </c>
      <c r="B1884" s="4">
        <v>0</v>
      </c>
      <c r="C1884" s="4"/>
    </row>
    <row r="1885" spans="1:3">
      <c r="A1885" s="3" t="str">
        <f>"202312306418"</f>
        <v>202312306418</v>
      </c>
      <c r="B1885" s="4">
        <v>80.8</v>
      </c>
      <c r="C1885" s="4">
        <v>4</v>
      </c>
    </row>
    <row r="1886" spans="1:3">
      <c r="A1886" s="3" t="str">
        <f>"202312306419"</f>
        <v>202312306419</v>
      </c>
      <c r="B1886" s="4">
        <v>91.2</v>
      </c>
      <c r="C1886" s="4">
        <v>3</v>
      </c>
    </row>
    <row r="1887" spans="1:3">
      <c r="A1887" s="3" t="str">
        <f>"202312306420"</f>
        <v>202312306420</v>
      </c>
      <c r="B1887" s="4">
        <v>102.05</v>
      </c>
      <c r="C1887" s="4">
        <v>1</v>
      </c>
    </row>
    <row r="1888" spans="1:3">
      <c r="A1888" s="3" t="str">
        <f>"202312306421"</f>
        <v>202312306421</v>
      </c>
      <c r="B1888" s="4">
        <v>0</v>
      </c>
      <c r="C1888" s="4"/>
    </row>
    <row r="1889" spans="1:3">
      <c r="A1889" s="3" t="str">
        <f>"202312306422"</f>
        <v>202312306422</v>
      </c>
      <c r="B1889" s="4">
        <v>0</v>
      </c>
      <c r="C1889" s="4"/>
    </row>
    <row r="1890" spans="1:3">
      <c r="A1890" s="3" t="str">
        <f>"202312306423"</f>
        <v>202312306423</v>
      </c>
      <c r="B1890" s="4">
        <v>0</v>
      </c>
      <c r="C1890" s="4"/>
    </row>
    <row r="1891" spans="1:3">
      <c r="A1891" s="3" t="str">
        <f>"202312306424"</f>
        <v>202312306424</v>
      </c>
      <c r="B1891" s="4">
        <v>0</v>
      </c>
      <c r="C1891" s="4"/>
    </row>
    <row r="1892" spans="1:3">
      <c r="A1892" s="3" t="str">
        <f>"202312306425"</f>
        <v>202312306425</v>
      </c>
      <c r="B1892" s="4">
        <v>103.25</v>
      </c>
      <c r="C1892" s="4">
        <v>1</v>
      </c>
    </row>
    <row r="1893" spans="1:3">
      <c r="A1893" s="3" t="str">
        <f>"202312306426"</f>
        <v>202312306426</v>
      </c>
      <c r="B1893" s="4">
        <v>73.6</v>
      </c>
      <c r="C1893" s="4">
        <v>7</v>
      </c>
    </row>
    <row r="1894" spans="1:3">
      <c r="A1894" s="3" t="str">
        <f>"202312306427"</f>
        <v>202312306427</v>
      </c>
      <c r="B1894" s="4">
        <v>78.75</v>
      </c>
      <c r="C1894" s="4">
        <v>5</v>
      </c>
    </row>
    <row r="1895" spans="1:3">
      <c r="A1895" s="3" t="str">
        <f>"202312306428"</f>
        <v>202312306428</v>
      </c>
      <c r="B1895" s="4">
        <v>95.95</v>
      </c>
      <c r="C1895" s="4">
        <v>2</v>
      </c>
    </row>
    <row r="1896" spans="1:3">
      <c r="A1896" s="3" t="str">
        <f>"202312306429"</f>
        <v>202312306429</v>
      </c>
      <c r="B1896" s="4">
        <v>86.3</v>
      </c>
      <c r="C1896" s="4">
        <v>4</v>
      </c>
    </row>
    <row r="1897" spans="1:3">
      <c r="A1897" s="3" t="str">
        <f>"202312306430"</f>
        <v>202312306430</v>
      </c>
      <c r="B1897" s="4">
        <v>76.2</v>
      </c>
      <c r="C1897" s="4">
        <v>6</v>
      </c>
    </row>
    <row r="1898" spans="1:3">
      <c r="A1898" s="3" t="str">
        <f>"202312306501"</f>
        <v>202312306501</v>
      </c>
      <c r="B1898" s="4">
        <v>93</v>
      </c>
      <c r="C1898" s="4">
        <v>3</v>
      </c>
    </row>
    <row r="1899" spans="1:3">
      <c r="A1899" s="3" t="str">
        <f>"202312306502"</f>
        <v>202312306502</v>
      </c>
      <c r="B1899" s="4">
        <v>0</v>
      </c>
      <c r="C1899" s="4"/>
    </row>
    <row r="1900" spans="1:3">
      <c r="A1900" s="3" t="str">
        <f>"202312306503"</f>
        <v>202312306503</v>
      </c>
      <c r="B1900" s="4">
        <v>76.75</v>
      </c>
      <c r="C1900" s="4">
        <v>21</v>
      </c>
    </row>
    <row r="1901" spans="1:3">
      <c r="A1901" s="3" t="str">
        <f>"202312306504"</f>
        <v>202312306504</v>
      </c>
      <c r="B1901" s="4">
        <v>69.9</v>
      </c>
      <c r="C1901" s="4">
        <v>24</v>
      </c>
    </row>
    <row r="1902" spans="1:3">
      <c r="A1902" s="3" t="str">
        <f>"202312306505"</f>
        <v>202312306505</v>
      </c>
      <c r="B1902" s="4">
        <v>85.95</v>
      </c>
      <c r="C1902" s="4">
        <v>10</v>
      </c>
    </row>
    <row r="1903" spans="1:3">
      <c r="A1903" s="3" t="str">
        <f>"202312306506"</f>
        <v>202312306506</v>
      </c>
      <c r="B1903" s="4">
        <v>85.5</v>
      </c>
      <c r="C1903" s="4">
        <v>12</v>
      </c>
    </row>
    <row r="1904" spans="1:3">
      <c r="A1904" s="3" t="str">
        <f>"202312306507"</f>
        <v>202312306507</v>
      </c>
      <c r="B1904" s="4">
        <v>78.3</v>
      </c>
      <c r="C1904" s="4">
        <v>19</v>
      </c>
    </row>
    <row r="1905" spans="1:3">
      <c r="A1905" s="3" t="str">
        <f>"202312306508"</f>
        <v>202312306508</v>
      </c>
      <c r="B1905" s="4">
        <v>87.25</v>
      </c>
      <c r="C1905" s="4">
        <v>8</v>
      </c>
    </row>
    <row r="1906" spans="1:3">
      <c r="A1906" s="3" t="str">
        <f>"202312306509"</f>
        <v>202312306509</v>
      </c>
      <c r="B1906" s="4">
        <v>0</v>
      </c>
      <c r="C1906" s="4"/>
    </row>
    <row r="1907" spans="1:3">
      <c r="A1907" s="3" t="str">
        <f>"202312306510"</f>
        <v>202312306510</v>
      </c>
      <c r="B1907" s="4">
        <v>82.9</v>
      </c>
      <c r="C1907" s="4">
        <v>15</v>
      </c>
    </row>
    <row r="1908" spans="1:3">
      <c r="A1908" s="3" t="str">
        <f>"202312306511"</f>
        <v>202312306511</v>
      </c>
      <c r="B1908" s="4">
        <v>0</v>
      </c>
      <c r="C1908" s="4"/>
    </row>
    <row r="1909" spans="1:3">
      <c r="A1909" s="3" t="str">
        <f>"202312306512"</f>
        <v>202312306512</v>
      </c>
      <c r="B1909" s="4">
        <v>96.85</v>
      </c>
      <c r="C1909" s="4">
        <v>1</v>
      </c>
    </row>
    <row r="1910" spans="1:3">
      <c r="A1910" s="3" t="str">
        <f>"202312306513"</f>
        <v>202312306513</v>
      </c>
      <c r="B1910" s="4">
        <v>96.05</v>
      </c>
      <c r="C1910" s="4">
        <v>2</v>
      </c>
    </row>
    <row r="1911" spans="1:3">
      <c r="A1911" s="3" t="str">
        <f>"202312306514"</f>
        <v>202312306514</v>
      </c>
      <c r="B1911" s="4">
        <v>0</v>
      </c>
      <c r="C1911" s="4"/>
    </row>
    <row r="1912" spans="1:3">
      <c r="A1912" s="3" t="str">
        <f>"202312306515"</f>
        <v>202312306515</v>
      </c>
      <c r="B1912" s="4">
        <v>82.05</v>
      </c>
      <c r="C1912" s="4">
        <v>16</v>
      </c>
    </row>
    <row r="1913" spans="1:3">
      <c r="A1913" s="3" t="str">
        <f>"202312306516"</f>
        <v>202312306516</v>
      </c>
      <c r="B1913" s="4">
        <v>0</v>
      </c>
      <c r="C1913" s="4"/>
    </row>
    <row r="1914" spans="1:3">
      <c r="A1914" s="3" t="str">
        <f>"202312306517"</f>
        <v>202312306517</v>
      </c>
      <c r="B1914" s="4">
        <v>76.35</v>
      </c>
      <c r="C1914" s="4">
        <v>22</v>
      </c>
    </row>
    <row r="1915" spans="1:3">
      <c r="A1915" s="3" t="str">
        <f>"202312306518"</f>
        <v>202312306518</v>
      </c>
      <c r="B1915" s="4">
        <v>81.4</v>
      </c>
      <c r="C1915" s="4">
        <v>17</v>
      </c>
    </row>
    <row r="1916" spans="1:3">
      <c r="A1916" s="3" t="str">
        <f>"202312306519"</f>
        <v>202312306519</v>
      </c>
      <c r="B1916" s="4">
        <v>84.1</v>
      </c>
      <c r="C1916" s="4">
        <v>14</v>
      </c>
    </row>
    <row r="1917" spans="1:3">
      <c r="A1917" s="3" t="str">
        <f>"202312306520"</f>
        <v>202312306520</v>
      </c>
      <c r="B1917" s="4">
        <v>84.95</v>
      </c>
      <c r="C1917" s="4">
        <v>13</v>
      </c>
    </row>
    <row r="1918" spans="1:3">
      <c r="A1918" s="3" t="str">
        <f>"202312306521"</f>
        <v>202312306521</v>
      </c>
      <c r="B1918" s="4">
        <v>86.75</v>
      </c>
      <c r="C1918" s="4">
        <v>9</v>
      </c>
    </row>
    <row r="1919" spans="1:3">
      <c r="A1919" s="3" t="str">
        <f>"202312306522"</f>
        <v>202312306522</v>
      </c>
      <c r="B1919" s="4">
        <v>0</v>
      </c>
      <c r="C1919" s="4"/>
    </row>
    <row r="1920" spans="1:3">
      <c r="A1920" s="3" t="str">
        <f>"202312306523"</f>
        <v>202312306523</v>
      </c>
      <c r="B1920" s="4">
        <v>76.25</v>
      </c>
      <c r="C1920" s="4">
        <v>23</v>
      </c>
    </row>
    <row r="1921" spans="1:3">
      <c r="A1921" s="3" t="str">
        <f>"202312306524"</f>
        <v>202312306524</v>
      </c>
      <c r="B1921" s="4">
        <v>87.65</v>
      </c>
      <c r="C1921" s="4">
        <v>6</v>
      </c>
    </row>
    <row r="1922" spans="1:3">
      <c r="A1922" s="3" t="str">
        <f>"202312306525"</f>
        <v>202312306525</v>
      </c>
      <c r="B1922" s="4">
        <v>87.85</v>
      </c>
      <c r="C1922" s="4">
        <v>5</v>
      </c>
    </row>
    <row r="1923" spans="1:3">
      <c r="A1923" s="3" t="str">
        <f>"202312306526"</f>
        <v>202312306526</v>
      </c>
      <c r="B1923" s="4">
        <v>0</v>
      </c>
      <c r="C1923" s="4"/>
    </row>
    <row r="1924" spans="1:3">
      <c r="A1924" s="3" t="str">
        <f>"202312306527"</f>
        <v>202312306527</v>
      </c>
      <c r="B1924" s="4">
        <v>87.3</v>
      </c>
      <c r="C1924" s="4">
        <v>7</v>
      </c>
    </row>
    <row r="1925" spans="1:3">
      <c r="A1925" s="3" t="str">
        <f>"202312306528"</f>
        <v>202312306528</v>
      </c>
      <c r="B1925" s="4">
        <v>90.5</v>
      </c>
      <c r="C1925" s="4">
        <v>4</v>
      </c>
    </row>
    <row r="1926" spans="1:3">
      <c r="A1926" s="3" t="str">
        <f>"202312306529"</f>
        <v>202312306529</v>
      </c>
      <c r="B1926" s="4">
        <v>0</v>
      </c>
      <c r="C1926" s="4"/>
    </row>
    <row r="1927" spans="1:3">
      <c r="A1927" s="3" t="str">
        <f>"202312306530"</f>
        <v>202312306530</v>
      </c>
      <c r="B1927" s="4">
        <v>78.5</v>
      </c>
      <c r="C1927" s="4">
        <v>18</v>
      </c>
    </row>
    <row r="1928" spans="1:3">
      <c r="A1928" s="3" t="str">
        <f>"202312306601"</f>
        <v>202312306601</v>
      </c>
      <c r="B1928" s="4">
        <v>77</v>
      </c>
      <c r="C1928" s="4">
        <v>20</v>
      </c>
    </row>
    <row r="1929" spans="1:3">
      <c r="A1929" s="3" t="str">
        <f>"202312306602"</f>
        <v>202312306602</v>
      </c>
      <c r="B1929" s="4">
        <v>91.65</v>
      </c>
      <c r="C1929" s="4">
        <v>3</v>
      </c>
    </row>
    <row r="1930" spans="1:3">
      <c r="A1930" s="3" t="str">
        <f>"202312306603"</f>
        <v>202312306603</v>
      </c>
      <c r="B1930" s="4">
        <v>85.7</v>
      </c>
      <c r="C1930" s="4">
        <v>11</v>
      </c>
    </row>
    <row r="1931" spans="1:3">
      <c r="A1931" s="3" t="str">
        <f>"202312306604"</f>
        <v>202312306604</v>
      </c>
      <c r="B1931" s="4">
        <v>100.2</v>
      </c>
      <c r="C1931" s="4">
        <v>4</v>
      </c>
    </row>
    <row r="1932" spans="1:3">
      <c r="A1932" s="3" t="str">
        <f>"202312306605"</f>
        <v>202312306605</v>
      </c>
      <c r="B1932" s="4">
        <v>75.5</v>
      </c>
      <c r="C1932" s="4">
        <v>33</v>
      </c>
    </row>
    <row r="1933" spans="1:3">
      <c r="A1933" s="3" t="str">
        <f>"202312306606"</f>
        <v>202312306606</v>
      </c>
      <c r="B1933" s="4">
        <v>80.7</v>
      </c>
      <c r="C1933" s="4">
        <v>25</v>
      </c>
    </row>
    <row r="1934" spans="1:3">
      <c r="A1934" s="3" t="str">
        <f>"202312306607"</f>
        <v>202312306607</v>
      </c>
      <c r="B1934" s="4">
        <v>89.2</v>
      </c>
      <c r="C1934" s="4">
        <v>12</v>
      </c>
    </row>
    <row r="1935" spans="1:3">
      <c r="A1935" s="3" t="str">
        <f>"202312306608"</f>
        <v>202312306608</v>
      </c>
      <c r="B1935" s="4">
        <v>77.05</v>
      </c>
      <c r="C1935" s="4">
        <v>29</v>
      </c>
    </row>
    <row r="1936" spans="1:3">
      <c r="A1936" s="3" t="str">
        <f>"202312306609"</f>
        <v>202312306609</v>
      </c>
      <c r="B1936" s="4">
        <v>86.95</v>
      </c>
      <c r="C1936" s="4">
        <v>14</v>
      </c>
    </row>
    <row r="1937" spans="1:3">
      <c r="A1937" s="3" t="str">
        <f>"202312306610"</f>
        <v>202312306610</v>
      </c>
      <c r="B1937" s="4">
        <v>72.9</v>
      </c>
      <c r="C1937" s="4">
        <v>35</v>
      </c>
    </row>
    <row r="1938" spans="1:3">
      <c r="A1938" s="3" t="str">
        <f>"202312306611"</f>
        <v>202312306611</v>
      </c>
      <c r="B1938" s="4">
        <v>89.75</v>
      </c>
      <c r="C1938" s="4">
        <v>10</v>
      </c>
    </row>
    <row r="1939" spans="1:3">
      <c r="A1939" s="3" t="str">
        <f>"202312306612"</f>
        <v>202312306612</v>
      </c>
      <c r="B1939" s="4">
        <v>77.15</v>
      </c>
      <c r="C1939" s="4">
        <v>28</v>
      </c>
    </row>
    <row r="1940" spans="1:3">
      <c r="A1940" s="3" t="str">
        <f>"202312306613"</f>
        <v>202312306613</v>
      </c>
      <c r="B1940" s="4">
        <v>91.9</v>
      </c>
      <c r="C1940" s="4">
        <v>8</v>
      </c>
    </row>
    <row r="1941" spans="1:3">
      <c r="A1941" s="3" t="str">
        <f>"202312306614"</f>
        <v>202312306614</v>
      </c>
      <c r="B1941" s="4">
        <v>73.15</v>
      </c>
      <c r="C1941" s="4">
        <v>34</v>
      </c>
    </row>
    <row r="1942" spans="1:3">
      <c r="A1942" s="3" t="str">
        <f>"202312306615"</f>
        <v>202312306615</v>
      </c>
      <c r="B1942" s="4">
        <v>0</v>
      </c>
      <c r="C1942" s="4"/>
    </row>
    <row r="1943" spans="1:3">
      <c r="A1943" s="3" t="str">
        <f>"202312306616"</f>
        <v>202312306616</v>
      </c>
      <c r="B1943" s="4">
        <v>82.8</v>
      </c>
      <c r="C1943" s="4">
        <v>24</v>
      </c>
    </row>
    <row r="1944" spans="1:3">
      <c r="A1944" s="3" t="str">
        <f>"202312306617"</f>
        <v>202312306617</v>
      </c>
      <c r="B1944" s="4">
        <v>84.1</v>
      </c>
      <c r="C1944" s="4">
        <v>20</v>
      </c>
    </row>
    <row r="1945" spans="1:3">
      <c r="A1945" s="3" t="str">
        <f>"202312306618"</f>
        <v>202312306618</v>
      </c>
      <c r="B1945" s="4">
        <v>101.55</v>
      </c>
      <c r="C1945" s="4">
        <v>3</v>
      </c>
    </row>
    <row r="1946" spans="1:3">
      <c r="A1946" s="3" t="str">
        <f>"202312306619"</f>
        <v>202312306619</v>
      </c>
      <c r="B1946" s="4">
        <v>76.75</v>
      </c>
      <c r="C1946" s="4">
        <v>30</v>
      </c>
    </row>
    <row r="1947" spans="1:3">
      <c r="A1947" s="3" t="str">
        <f>"202312306620"</f>
        <v>202312306620</v>
      </c>
      <c r="B1947" s="4">
        <v>0</v>
      </c>
      <c r="C1947" s="4"/>
    </row>
    <row r="1948" spans="1:3">
      <c r="A1948" s="3" t="str">
        <f>"202312306621"</f>
        <v>202312306621</v>
      </c>
      <c r="B1948" s="4">
        <v>87.2</v>
      </c>
      <c r="C1948" s="4">
        <v>13</v>
      </c>
    </row>
    <row r="1949" spans="1:3">
      <c r="A1949" s="3" t="str">
        <f>"202312306622"</f>
        <v>202312306622</v>
      </c>
      <c r="B1949" s="4">
        <v>0</v>
      </c>
      <c r="C1949" s="4"/>
    </row>
    <row r="1950" spans="1:3">
      <c r="A1950" s="3" t="str">
        <f>"202312306623"</f>
        <v>202312306623</v>
      </c>
      <c r="B1950" s="4">
        <v>86.6</v>
      </c>
      <c r="C1950" s="4">
        <v>15</v>
      </c>
    </row>
    <row r="1951" spans="1:3">
      <c r="A1951" s="3" t="str">
        <f>"202312306624"</f>
        <v>202312306624</v>
      </c>
      <c r="B1951" s="4">
        <v>83.75</v>
      </c>
      <c r="C1951" s="4">
        <v>21</v>
      </c>
    </row>
    <row r="1952" spans="1:3">
      <c r="A1952" s="3" t="str">
        <f>"202312306625"</f>
        <v>202312306625</v>
      </c>
      <c r="B1952" s="4">
        <v>0</v>
      </c>
      <c r="C1952" s="4"/>
    </row>
    <row r="1953" spans="1:3">
      <c r="A1953" s="3" t="str">
        <f>"202312306626"</f>
        <v>202312306626</v>
      </c>
      <c r="B1953" s="4">
        <v>93.9</v>
      </c>
      <c r="C1953" s="4">
        <v>6</v>
      </c>
    </row>
    <row r="1954" spans="1:3">
      <c r="A1954" s="3" t="str">
        <f>"202312306627"</f>
        <v>202312306627</v>
      </c>
      <c r="B1954" s="4">
        <v>78.05</v>
      </c>
      <c r="C1954" s="4">
        <v>26</v>
      </c>
    </row>
    <row r="1955" spans="1:3">
      <c r="A1955" s="3" t="str">
        <f>"202312306628"</f>
        <v>202312306628</v>
      </c>
      <c r="B1955" s="4">
        <v>77.25</v>
      </c>
      <c r="C1955" s="4">
        <v>27</v>
      </c>
    </row>
    <row r="1956" spans="1:3">
      <c r="A1956" s="3" t="str">
        <f>"202312306629"</f>
        <v>202312306629</v>
      </c>
      <c r="B1956" s="4">
        <v>83.65</v>
      </c>
      <c r="C1956" s="4">
        <v>22</v>
      </c>
    </row>
    <row r="1957" spans="1:3">
      <c r="A1957" s="3" t="str">
        <f>"202312306630"</f>
        <v>202312306630</v>
      </c>
      <c r="B1957" s="4">
        <v>76.5</v>
      </c>
      <c r="C1957" s="4">
        <v>31</v>
      </c>
    </row>
    <row r="1958" spans="1:3">
      <c r="A1958" s="3" t="str">
        <f>"202312306701"</f>
        <v>202312306701</v>
      </c>
      <c r="B1958" s="4">
        <v>82.9</v>
      </c>
      <c r="C1958" s="4">
        <v>23</v>
      </c>
    </row>
    <row r="1959" spans="1:3">
      <c r="A1959" s="3" t="str">
        <f>"202312306702"</f>
        <v>202312306702</v>
      </c>
      <c r="B1959" s="4">
        <v>107.3</v>
      </c>
      <c r="C1959" s="4">
        <v>2</v>
      </c>
    </row>
    <row r="1960" spans="1:3">
      <c r="A1960" s="3" t="str">
        <f>"202312306703"</f>
        <v>202312306703</v>
      </c>
      <c r="B1960" s="4">
        <v>90.55</v>
      </c>
      <c r="C1960" s="4">
        <v>9</v>
      </c>
    </row>
    <row r="1961" spans="1:3">
      <c r="A1961" s="3" t="str">
        <f>"202312306704"</f>
        <v>202312306704</v>
      </c>
      <c r="B1961" s="4">
        <v>84.8</v>
      </c>
      <c r="C1961" s="4">
        <v>17</v>
      </c>
    </row>
    <row r="1962" spans="1:3">
      <c r="A1962" s="3" t="str">
        <f>"202312306705"</f>
        <v>202312306705</v>
      </c>
      <c r="B1962" s="4">
        <v>84.7</v>
      </c>
      <c r="C1962" s="4">
        <v>18</v>
      </c>
    </row>
    <row r="1963" spans="1:3">
      <c r="A1963" s="3" t="str">
        <f>"202312306706"</f>
        <v>202312306706</v>
      </c>
      <c r="B1963" s="4">
        <v>86.1</v>
      </c>
      <c r="C1963" s="4">
        <v>16</v>
      </c>
    </row>
    <row r="1964" spans="1:3">
      <c r="A1964" s="3" t="str">
        <f>"202312306707"</f>
        <v>202312306707</v>
      </c>
      <c r="B1964" s="4">
        <v>93.1</v>
      </c>
      <c r="C1964" s="4">
        <v>7</v>
      </c>
    </row>
    <row r="1965" spans="1:3">
      <c r="A1965" s="3" t="str">
        <f>"202312306708"</f>
        <v>202312306708</v>
      </c>
      <c r="B1965" s="4">
        <v>75.6</v>
      </c>
      <c r="C1965" s="4">
        <v>32</v>
      </c>
    </row>
    <row r="1966" spans="1:3">
      <c r="A1966" s="3" t="str">
        <f>"202312306709"</f>
        <v>202312306709</v>
      </c>
      <c r="B1966" s="4">
        <v>65.3</v>
      </c>
      <c r="C1966" s="4">
        <v>36</v>
      </c>
    </row>
    <row r="1967" spans="1:3">
      <c r="A1967" s="3" t="str">
        <f>"202312306710"</f>
        <v>202312306710</v>
      </c>
      <c r="B1967" s="4">
        <v>114.7</v>
      </c>
      <c r="C1967" s="4">
        <v>1</v>
      </c>
    </row>
    <row r="1968" spans="1:3">
      <c r="A1968" s="3" t="str">
        <f>"202312306711"</f>
        <v>202312306711</v>
      </c>
      <c r="B1968" s="4">
        <v>84.5</v>
      </c>
      <c r="C1968" s="4">
        <v>19</v>
      </c>
    </row>
    <row r="1969" spans="1:3">
      <c r="A1969" s="3" t="str">
        <f>"202312306712"</f>
        <v>202312306712</v>
      </c>
      <c r="B1969" s="4">
        <v>98.25</v>
      </c>
      <c r="C1969" s="4">
        <v>5</v>
      </c>
    </row>
    <row r="1970" spans="1:3">
      <c r="A1970" s="3" t="str">
        <f>"202312306713"</f>
        <v>202312306713</v>
      </c>
      <c r="B1970" s="4">
        <v>89.75</v>
      </c>
      <c r="C1970" s="4">
        <v>10</v>
      </c>
    </row>
    <row r="1971" spans="1:3">
      <c r="A1971" s="3" t="str">
        <f>"202312306714"</f>
        <v>202312306714</v>
      </c>
      <c r="B1971" s="4">
        <v>55</v>
      </c>
      <c r="C1971" s="4">
        <v>18</v>
      </c>
    </row>
    <row r="1972" spans="1:3">
      <c r="A1972" s="3" t="str">
        <f>"202312306715"</f>
        <v>202312306715</v>
      </c>
      <c r="B1972" s="4">
        <v>61.85</v>
      </c>
      <c r="C1972" s="4">
        <v>17</v>
      </c>
    </row>
    <row r="1973" spans="1:3">
      <c r="A1973" s="3" t="str">
        <f>"202312306716"</f>
        <v>202312306716</v>
      </c>
      <c r="B1973" s="4">
        <v>74.35</v>
      </c>
      <c r="C1973" s="4">
        <v>13</v>
      </c>
    </row>
    <row r="1974" spans="1:3">
      <c r="A1974" s="3" t="str">
        <f>"202312306717"</f>
        <v>202312306717</v>
      </c>
      <c r="B1974" s="4">
        <v>0</v>
      </c>
      <c r="C1974" s="4"/>
    </row>
    <row r="1975" spans="1:3">
      <c r="A1975" s="3" t="str">
        <f>"202312306718"</f>
        <v>202312306718</v>
      </c>
      <c r="B1975" s="4">
        <v>0</v>
      </c>
      <c r="C1975" s="4"/>
    </row>
    <row r="1976" spans="1:3">
      <c r="A1976" s="3" t="str">
        <f>"202312306719"</f>
        <v>202312306719</v>
      </c>
      <c r="B1976" s="4">
        <v>76.9</v>
      </c>
      <c r="C1976" s="4">
        <v>10</v>
      </c>
    </row>
    <row r="1977" spans="1:3">
      <c r="A1977" s="3" t="str">
        <f>"202312306720"</f>
        <v>202312306720</v>
      </c>
      <c r="B1977" s="4">
        <v>70.15</v>
      </c>
      <c r="C1977" s="4">
        <v>15</v>
      </c>
    </row>
    <row r="1978" spans="1:3">
      <c r="A1978" s="3" t="str">
        <f>"202312306721"</f>
        <v>202312306721</v>
      </c>
      <c r="B1978" s="4">
        <v>77.1</v>
      </c>
      <c r="C1978" s="4">
        <v>9</v>
      </c>
    </row>
    <row r="1979" spans="1:3">
      <c r="A1979" s="3" t="str">
        <f>"202312306722"</f>
        <v>202312306722</v>
      </c>
      <c r="B1979" s="4">
        <v>78.1</v>
      </c>
      <c r="C1979" s="4">
        <v>8</v>
      </c>
    </row>
    <row r="1980" spans="1:3">
      <c r="A1980" s="3" t="str">
        <f>"202312306723"</f>
        <v>202312306723</v>
      </c>
      <c r="B1980" s="4">
        <v>87</v>
      </c>
      <c r="C1980" s="4">
        <v>4</v>
      </c>
    </row>
    <row r="1981" spans="1:3">
      <c r="A1981" s="3" t="str">
        <f>"202312306724"</f>
        <v>202312306724</v>
      </c>
      <c r="B1981" s="4">
        <v>76.05</v>
      </c>
      <c r="C1981" s="4">
        <v>11</v>
      </c>
    </row>
    <row r="1982" spans="1:3">
      <c r="A1982" s="3" t="str">
        <f>"202312306725"</f>
        <v>202312306725</v>
      </c>
      <c r="B1982" s="4">
        <v>102.65</v>
      </c>
      <c r="C1982" s="4">
        <v>1</v>
      </c>
    </row>
    <row r="1983" spans="1:3">
      <c r="A1983" s="3" t="str">
        <f>"202312306726"</f>
        <v>202312306726</v>
      </c>
      <c r="B1983" s="4">
        <v>81.95</v>
      </c>
      <c r="C1983" s="4">
        <v>6</v>
      </c>
    </row>
    <row r="1984" spans="1:3">
      <c r="A1984" s="3" t="str">
        <f>"202312306727"</f>
        <v>202312306727</v>
      </c>
      <c r="B1984" s="4">
        <v>83.05</v>
      </c>
      <c r="C1984" s="4">
        <v>5</v>
      </c>
    </row>
    <row r="1985" spans="1:3">
      <c r="A1985" s="3" t="str">
        <f>"202312306728"</f>
        <v>202312306728</v>
      </c>
      <c r="B1985" s="4">
        <v>81.8</v>
      </c>
      <c r="C1985" s="4">
        <v>7</v>
      </c>
    </row>
    <row r="1986" spans="1:3">
      <c r="A1986" s="3" t="str">
        <f>"202312306729"</f>
        <v>202312306729</v>
      </c>
      <c r="B1986" s="4">
        <v>64.45</v>
      </c>
      <c r="C1986" s="4">
        <v>16</v>
      </c>
    </row>
    <row r="1987" spans="1:3">
      <c r="A1987" s="3" t="str">
        <f>"202312306730"</f>
        <v>202312306730</v>
      </c>
      <c r="B1987" s="4">
        <v>89.55</v>
      </c>
      <c r="C1987" s="4">
        <v>3</v>
      </c>
    </row>
    <row r="1988" spans="1:3">
      <c r="A1988" s="3" t="str">
        <f>"202312306801"</f>
        <v>202312306801</v>
      </c>
      <c r="B1988" s="4">
        <v>0</v>
      </c>
      <c r="C1988" s="4"/>
    </row>
    <row r="1989" spans="1:3">
      <c r="A1989" s="3" t="str">
        <f>"202312306802"</f>
        <v>202312306802</v>
      </c>
      <c r="B1989" s="4">
        <v>70.25</v>
      </c>
      <c r="C1989" s="4">
        <v>14</v>
      </c>
    </row>
    <row r="1990" spans="1:3">
      <c r="A1990" s="3" t="str">
        <f>"202312306803"</f>
        <v>202312306803</v>
      </c>
      <c r="B1990" s="4">
        <v>75</v>
      </c>
      <c r="C1990" s="4">
        <v>12</v>
      </c>
    </row>
    <row r="1991" spans="1:3">
      <c r="A1991" s="3" t="str">
        <f>"202312306804"</f>
        <v>202312306804</v>
      </c>
      <c r="B1991" s="4">
        <v>94.25</v>
      </c>
      <c r="C1991" s="4">
        <v>2</v>
      </c>
    </row>
    <row r="1992" spans="1:3">
      <c r="A1992" s="3" t="str">
        <f>"202312306805"</f>
        <v>202312306805</v>
      </c>
      <c r="B1992" s="4">
        <v>72.85</v>
      </c>
      <c r="C1992" s="4">
        <v>8</v>
      </c>
    </row>
    <row r="1993" spans="1:3">
      <c r="A1993" s="3" t="str">
        <f>"202312306806"</f>
        <v>202312306806</v>
      </c>
      <c r="B1993" s="4">
        <v>0</v>
      </c>
      <c r="C1993" s="4"/>
    </row>
    <row r="1994" spans="1:3">
      <c r="A1994" s="3" t="str">
        <f>"202312306807"</f>
        <v>202312306807</v>
      </c>
      <c r="B1994" s="4">
        <v>69.95</v>
      </c>
      <c r="C1994" s="4">
        <v>12</v>
      </c>
    </row>
    <row r="1995" spans="1:3">
      <c r="A1995" s="3" t="str">
        <f>"202312306808"</f>
        <v>202312306808</v>
      </c>
      <c r="B1995" s="4">
        <v>71.05</v>
      </c>
      <c r="C1995" s="4">
        <v>10</v>
      </c>
    </row>
    <row r="1996" spans="1:3">
      <c r="A1996" s="3" t="str">
        <f>"202312306809"</f>
        <v>202312306809</v>
      </c>
      <c r="B1996" s="4">
        <v>95.95</v>
      </c>
      <c r="C1996" s="4">
        <v>3</v>
      </c>
    </row>
    <row r="1997" spans="1:3">
      <c r="A1997" s="3" t="str">
        <f>"202312306810"</f>
        <v>202312306810</v>
      </c>
      <c r="B1997" s="4">
        <v>70.85</v>
      </c>
      <c r="C1997" s="4">
        <v>11</v>
      </c>
    </row>
    <row r="1998" spans="1:3">
      <c r="A1998" s="3" t="str">
        <f>"202312306811"</f>
        <v>202312306811</v>
      </c>
      <c r="B1998" s="4">
        <v>76.55</v>
      </c>
      <c r="C1998" s="4">
        <v>6</v>
      </c>
    </row>
    <row r="1999" spans="1:3">
      <c r="A1999" s="3" t="str">
        <f>"202312306812"</f>
        <v>202312306812</v>
      </c>
      <c r="B1999" s="4">
        <v>69</v>
      </c>
      <c r="C1999" s="4">
        <v>15</v>
      </c>
    </row>
    <row r="2000" spans="1:3">
      <c r="A2000" s="3" t="str">
        <f>"202312306813"</f>
        <v>202312306813</v>
      </c>
      <c r="B2000" s="4">
        <v>103.45</v>
      </c>
      <c r="C2000" s="4">
        <v>1</v>
      </c>
    </row>
    <row r="2001" spans="1:3">
      <c r="A2001" s="3" t="str">
        <f>"202312306814"</f>
        <v>202312306814</v>
      </c>
      <c r="B2001" s="4">
        <v>74.35</v>
      </c>
      <c r="C2001" s="4">
        <v>7</v>
      </c>
    </row>
    <row r="2002" spans="1:3">
      <c r="A2002" s="3" t="str">
        <f>"202312306815"</f>
        <v>202312306815</v>
      </c>
      <c r="B2002" s="4">
        <v>86.25</v>
      </c>
      <c r="C2002" s="4">
        <v>4</v>
      </c>
    </row>
    <row r="2003" spans="1:3">
      <c r="A2003" s="3" t="str">
        <f>"202312306816"</f>
        <v>202312306816</v>
      </c>
      <c r="B2003" s="4">
        <v>0</v>
      </c>
      <c r="C2003" s="4"/>
    </row>
    <row r="2004" spans="1:3">
      <c r="A2004" s="3" t="str">
        <f>"202312306817"</f>
        <v>202312306817</v>
      </c>
      <c r="B2004" s="4">
        <v>83.2</v>
      </c>
      <c r="C2004" s="4">
        <v>5</v>
      </c>
    </row>
    <row r="2005" spans="1:3">
      <c r="A2005" s="3" t="str">
        <f>"202312306818"</f>
        <v>202312306818</v>
      </c>
      <c r="B2005" s="4">
        <v>69.85</v>
      </c>
      <c r="C2005" s="4">
        <v>13</v>
      </c>
    </row>
    <row r="2006" spans="1:3">
      <c r="A2006" s="3" t="str">
        <f>"202312306819"</f>
        <v>202312306819</v>
      </c>
      <c r="B2006" s="4">
        <v>69.2</v>
      </c>
      <c r="C2006" s="4">
        <v>14</v>
      </c>
    </row>
    <row r="2007" spans="1:3">
      <c r="A2007" s="3" t="str">
        <f>"202312306820"</f>
        <v>202312306820</v>
      </c>
      <c r="B2007" s="4">
        <v>72.7</v>
      </c>
      <c r="C2007" s="4">
        <v>9</v>
      </c>
    </row>
    <row r="2008" spans="1:3">
      <c r="A2008" s="3" t="str">
        <f>"202312306821"</f>
        <v>202312306821</v>
      </c>
      <c r="B2008" s="4">
        <v>100.5</v>
      </c>
      <c r="C2008" s="4">
        <v>2</v>
      </c>
    </row>
    <row r="2009" spans="1:3">
      <c r="A2009" s="3" t="str">
        <f>"202312306822"</f>
        <v>202312306822</v>
      </c>
      <c r="B2009" s="4">
        <v>75.3</v>
      </c>
      <c r="C2009" s="4">
        <v>49</v>
      </c>
    </row>
    <row r="2010" spans="1:3">
      <c r="A2010" s="3" t="str">
        <f>"202312306823"</f>
        <v>202312306823</v>
      </c>
      <c r="B2010" s="4">
        <v>74.4</v>
      </c>
      <c r="C2010" s="4">
        <v>52</v>
      </c>
    </row>
    <row r="2011" spans="1:3">
      <c r="A2011" s="3" t="str">
        <f>"202312306824"</f>
        <v>202312306824</v>
      </c>
      <c r="B2011" s="4">
        <v>73.15</v>
      </c>
      <c r="C2011" s="4">
        <v>59</v>
      </c>
    </row>
    <row r="2012" spans="1:3">
      <c r="A2012" s="3" t="str">
        <f>"202312306825"</f>
        <v>202312306825</v>
      </c>
      <c r="B2012" s="4">
        <v>0</v>
      </c>
      <c r="C2012" s="4"/>
    </row>
    <row r="2013" spans="1:3">
      <c r="A2013" s="3" t="str">
        <f>"202312306826"</f>
        <v>202312306826</v>
      </c>
      <c r="B2013" s="4">
        <v>70.1</v>
      </c>
      <c r="C2013" s="4">
        <v>64</v>
      </c>
    </row>
    <row r="2014" spans="1:3">
      <c r="A2014" s="3" t="str">
        <f>"202312306827"</f>
        <v>202312306827</v>
      </c>
      <c r="B2014" s="4">
        <v>85.75</v>
      </c>
      <c r="C2014" s="4">
        <v>24</v>
      </c>
    </row>
    <row r="2015" spans="1:3">
      <c r="A2015" s="3" t="str">
        <f>"202312306828"</f>
        <v>202312306828</v>
      </c>
      <c r="B2015" s="4">
        <v>0</v>
      </c>
      <c r="C2015" s="4"/>
    </row>
    <row r="2016" spans="1:3">
      <c r="A2016" s="3" t="str">
        <f>"202312306829"</f>
        <v>202312306829</v>
      </c>
      <c r="B2016" s="4">
        <v>76.3</v>
      </c>
      <c r="C2016" s="4">
        <v>48</v>
      </c>
    </row>
    <row r="2017" spans="1:3">
      <c r="A2017" s="3" t="str">
        <f>"202312306830"</f>
        <v>202312306830</v>
      </c>
      <c r="B2017" s="4">
        <v>69.05</v>
      </c>
      <c r="C2017" s="4">
        <v>67</v>
      </c>
    </row>
    <row r="2018" spans="1:3">
      <c r="A2018" s="3" t="str">
        <f>"202312306901"</f>
        <v>202312306901</v>
      </c>
      <c r="B2018" s="4">
        <v>86.65</v>
      </c>
      <c r="C2018" s="4">
        <v>21</v>
      </c>
    </row>
    <row r="2019" spans="1:3">
      <c r="A2019" s="3" t="str">
        <f>"202312306902"</f>
        <v>202312306902</v>
      </c>
      <c r="B2019" s="4">
        <v>88.05</v>
      </c>
      <c r="C2019" s="4">
        <v>15</v>
      </c>
    </row>
    <row r="2020" spans="1:3">
      <c r="A2020" s="3" t="str">
        <f>"202312306903"</f>
        <v>202312306903</v>
      </c>
      <c r="B2020" s="4">
        <v>100.2</v>
      </c>
      <c r="C2020" s="4">
        <v>3</v>
      </c>
    </row>
    <row r="2021" spans="1:3">
      <c r="A2021" s="3" t="str">
        <f>"202312306904"</f>
        <v>202312306904</v>
      </c>
      <c r="B2021" s="4">
        <v>85.7</v>
      </c>
      <c r="C2021" s="4">
        <v>25</v>
      </c>
    </row>
    <row r="2022" spans="1:3">
      <c r="A2022" s="3" t="str">
        <f>"202312306905"</f>
        <v>202312306905</v>
      </c>
      <c r="B2022" s="4">
        <v>0</v>
      </c>
      <c r="C2022" s="4"/>
    </row>
    <row r="2023" spans="1:3">
      <c r="A2023" s="3" t="str">
        <f>"202312306906"</f>
        <v>202312306906</v>
      </c>
      <c r="B2023" s="4">
        <v>82.9</v>
      </c>
      <c r="C2023" s="4">
        <v>31</v>
      </c>
    </row>
    <row r="2024" spans="1:3">
      <c r="A2024" s="3" t="str">
        <f>"202312306907"</f>
        <v>202312306907</v>
      </c>
      <c r="B2024" s="4">
        <v>73.6</v>
      </c>
      <c r="C2024" s="4">
        <v>56</v>
      </c>
    </row>
    <row r="2025" spans="1:3">
      <c r="A2025" s="3" t="str">
        <f>"202312306908"</f>
        <v>202312306908</v>
      </c>
      <c r="B2025" s="4">
        <v>0</v>
      </c>
      <c r="C2025" s="4"/>
    </row>
    <row r="2026" spans="1:3">
      <c r="A2026" s="3" t="str">
        <f>"202312306909"</f>
        <v>202312306909</v>
      </c>
      <c r="B2026" s="4">
        <v>0</v>
      </c>
      <c r="C2026" s="4"/>
    </row>
    <row r="2027" spans="1:3">
      <c r="A2027" s="3" t="str">
        <f>"202312306910"</f>
        <v>202312306910</v>
      </c>
      <c r="B2027" s="4">
        <v>91.8</v>
      </c>
      <c r="C2027" s="4">
        <v>8</v>
      </c>
    </row>
    <row r="2028" spans="1:3">
      <c r="A2028" s="3" t="str">
        <f>"202312306911"</f>
        <v>202312306911</v>
      </c>
      <c r="B2028" s="4">
        <v>84.9</v>
      </c>
      <c r="C2028" s="4">
        <v>27</v>
      </c>
    </row>
    <row r="2029" spans="1:3">
      <c r="A2029" s="3" t="str">
        <f>"202312306912"</f>
        <v>202312306912</v>
      </c>
      <c r="B2029" s="4">
        <v>83.25</v>
      </c>
      <c r="C2029" s="4">
        <v>29</v>
      </c>
    </row>
    <row r="2030" spans="1:3">
      <c r="A2030" s="3" t="str">
        <f>"202312306913"</f>
        <v>202312306913</v>
      </c>
      <c r="B2030" s="4">
        <v>0</v>
      </c>
      <c r="C2030" s="4"/>
    </row>
    <row r="2031" spans="1:3">
      <c r="A2031" s="3" t="str">
        <f>"202312306914"</f>
        <v>202312306914</v>
      </c>
      <c r="B2031" s="4">
        <v>86.95</v>
      </c>
      <c r="C2031" s="4">
        <v>18</v>
      </c>
    </row>
    <row r="2032" spans="1:3">
      <c r="A2032" s="3" t="str">
        <f>"202312306915"</f>
        <v>202312306915</v>
      </c>
      <c r="B2032" s="4">
        <v>65.1</v>
      </c>
      <c r="C2032" s="4">
        <v>73</v>
      </c>
    </row>
    <row r="2033" spans="1:3">
      <c r="A2033" s="3" t="str">
        <f>"202312306916"</f>
        <v>202312306916</v>
      </c>
      <c r="B2033" s="4">
        <v>82</v>
      </c>
      <c r="C2033" s="4">
        <v>37</v>
      </c>
    </row>
    <row r="2034" spans="1:3">
      <c r="A2034" s="3" t="str">
        <f>"202312306917"</f>
        <v>202312306917</v>
      </c>
      <c r="B2034" s="4">
        <v>88.95</v>
      </c>
      <c r="C2034" s="4">
        <v>13</v>
      </c>
    </row>
    <row r="2035" spans="1:3">
      <c r="A2035" s="3" t="str">
        <f>"202312306918"</f>
        <v>202312306918</v>
      </c>
      <c r="B2035" s="4">
        <v>81.25</v>
      </c>
      <c r="C2035" s="4">
        <v>39</v>
      </c>
    </row>
    <row r="2036" spans="1:3">
      <c r="A2036" s="3" t="str">
        <f>"202312306919"</f>
        <v>202312306919</v>
      </c>
      <c r="B2036" s="4">
        <v>80.6</v>
      </c>
      <c r="C2036" s="4">
        <v>40</v>
      </c>
    </row>
    <row r="2037" spans="1:3">
      <c r="A2037" s="3" t="str">
        <f>"202312306920"</f>
        <v>202312306920</v>
      </c>
      <c r="B2037" s="4">
        <v>73.8</v>
      </c>
      <c r="C2037" s="4">
        <v>55</v>
      </c>
    </row>
    <row r="2038" spans="1:3">
      <c r="A2038" s="3" t="str">
        <f>"202312306921"</f>
        <v>202312306921</v>
      </c>
      <c r="B2038" s="4">
        <v>0</v>
      </c>
      <c r="C2038" s="4"/>
    </row>
    <row r="2039" spans="1:3">
      <c r="A2039" s="3" t="str">
        <f>"202312306922"</f>
        <v>202312306922</v>
      </c>
      <c r="B2039" s="4">
        <v>87</v>
      </c>
      <c r="C2039" s="4">
        <v>17</v>
      </c>
    </row>
    <row r="2040" spans="1:3">
      <c r="A2040" s="3" t="str">
        <f>"202312306923"</f>
        <v>202312306923</v>
      </c>
      <c r="B2040" s="4">
        <v>66.5</v>
      </c>
      <c r="C2040" s="4">
        <v>72</v>
      </c>
    </row>
    <row r="2041" spans="1:3">
      <c r="A2041" s="3" t="str">
        <f>"202312306924"</f>
        <v>202312306924</v>
      </c>
      <c r="B2041" s="4">
        <v>82.3</v>
      </c>
      <c r="C2041" s="4">
        <v>36</v>
      </c>
    </row>
    <row r="2042" spans="1:3">
      <c r="A2042" s="3" t="str">
        <f>"202312306925"</f>
        <v>202312306925</v>
      </c>
      <c r="B2042" s="4">
        <v>64.2</v>
      </c>
      <c r="C2042" s="4">
        <v>75</v>
      </c>
    </row>
    <row r="2043" spans="1:3">
      <c r="A2043" s="3" t="str">
        <f>"202312306926"</f>
        <v>202312306926</v>
      </c>
      <c r="B2043" s="4">
        <v>70.1</v>
      </c>
      <c r="C2043" s="4">
        <v>64</v>
      </c>
    </row>
    <row r="2044" spans="1:3">
      <c r="A2044" s="3" t="str">
        <f>"202312306927"</f>
        <v>202312306927</v>
      </c>
      <c r="B2044" s="4">
        <v>71.4</v>
      </c>
      <c r="C2044" s="4">
        <v>63</v>
      </c>
    </row>
    <row r="2045" spans="1:3">
      <c r="A2045" s="3" t="str">
        <f>"202312306928"</f>
        <v>202312306928</v>
      </c>
      <c r="B2045" s="4">
        <v>96.1</v>
      </c>
      <c r="C2045" s="4">
        <v>6</v>
      </c>
    </row>
    <row r="2046" spans="1:3">
      <c r="A2046" s="3" t="str">
        <f>"202312306929"</f>
        <v>202312306929</v>
      </c>
      <c r="B2046" s="4">
        <v>82.7</v>
      </c>
      <c r="C2046" s="4">
        <v>34</v>
      </c>
    </row>
    <row r="2047" spans="1:3">
      <c r="A2047" s="3" t="str">
        <f>"202312306930"</f>
        <v>202312306930</v>
      </c>
      <c r="B2047" s="4">
        <v>73.2</v>
      </c>
      <c r="C2047" s="4">
        <v>57</v>
      </c>
    </row>
    <row r="2048" spans="1:3">
      <c r="A2048" s="3" t="str">
        <f>"202312307001"</f>
        <v>202312307001</v>
      </c>
      <c r="B2048" s="4">
        <v>85.45</v>
      </c>
      <c r="C2048" s="4">
        <v>26</v>
      </c>
    </row>
    <row r="2049" spans="1:3">
      <c r="A2049" s="3" t="str">
        <f>"202312307002"</f>
        <v>202312307002</v>
      </c>
      <c r="B2049" s="4">
        <v>0</v>
      </c>
      <c r="C2049" s="4"/>
    </row>
    <row r="2050" spans="1:3">
      <c r="A2050" s="3" t="str">
        <f>"202312307003"</f>
        <v>202312307003</v>
      </c>
      <c r="B2050" s="4">
        <v>0</v>
      </c>
      <c r="C2050" s="4"/>
    </row>
    <row r="2051" spans="1:3">
      <c r="A2051" s="3" t="str">
        <f>"202312307004"</f>
        <v>202312307004</v>
      </c>
      <c r="B2051" s="4">
        <v>0</v>
      </c>
      <c r="C2051" s="4"/>
    </row>
    <row r="2052" spans="1:3">
      <c r="A2052" s="3" t="str">
        <f>"202312307005"</f>
        <v>202312307005</v>
      </c>
      <c r="B2052" s="4">
        <v>102.1</v>
      </c>
      <c r="C2052" s="4">
        <v>2</v>
      </c>
    </row>
    <row r="2053" spans="1:3">
      <c r="A2053" s="3" t="str">
        <f>"202312307006"</f>
        <v>202312307006</v>
      </c>
      <c r="B2053" s="4">
        <v>67.4</v>
      </c>
      <c r="C2053" s="4">
        <v>71</v>
      </c>
    </row>
    <row r="2054" spans="1:3">
      <c r="A2054" s="3" t="str">
        <f>"202312307007"</f>
        <v>202312307007</v>
      </c>
      <c r="B2054" s="4">
        <v>91.1</v>
      </c>
      <c r="C2054" s="4">
        <v>9</v>
      </c>
    </row>
    <row r="2055" spans="1:3">
      <c r="A2055" s="3" t="str">
        <f>"202312307008"</f>
        <v>202312307008</v>
      </c>
      <c r="B2055" s="4">
        <v>90.55</v>
      </c>
      <c r="C2055" s="4">
        <v>11</v>
      </c>
    </row>
    <row r="2056" spans="1:3">
      <c r="A2056" s="3" t="str">
        <f>"202312307009"</f>
        <v>202312307009</v>
      </c>
      <c r="B2056" s="4">
        <v>0</v>
      </c>
      <c r="C2056" s="4"/>
    </row>
    <row r="2057" spans="1:3">
      <c r="A2057" s="3" t="str">
        <f>"202312307010"</f>
        <v>202312307010</v>
      </c>
      <c r="B2057" s="4">
        <v>90.55</v>
      </c>
      <c r="C2057" s="4">
        <v>11</v>
      </c>
    </row>
    <row r="2058" spans="1:3">
      <c r="A2058" s="3" t="str">
        <f>"202312307011"</f>
        <v>202312307011</v>
      </c>
      <c r="B2058" s="4">
        <v>67.95</v>
      </c>
      <c r="C2058" s="4">
        <v>69</v>
      </c>
    </row>
    <row r="2059" spans="1:3">
      <c r="A2059" s="3" t="str">
        <f>"202312307012"</f>
        <v>202312307012</v>
      </c>
      <c r="B2059" s="4">
        <v>68.15</v>
      </c>
      <c r="C2059" s="4">
        <v>68</v>
      </c>
    </row>
    <row r="2060" spans="1:3">
      <c r="A2060" s="3" t="str">
        <f>"202312307013"</f>
        <v>202312307013</v>
      </c>
      <c r="B2060" s="4">
        <v>74</v>
      </c>
      <c r="C2060" s="4">
        <v>53</v>
      </c>
    </row>
    <row r="2061" spans="1:3">
      <c r="A2061" s="3" t="str">
        <f>"202312307014"</f>
        <v>202312307014</v>
      </c>
      <c r="B2061" s="4">
        <v>69.65</v>
      </c>
      <c r="C2061" s="4">
        <v>66</v>
      </c>
    </row>
    <row r="2062" spans="1:3">
      <c r="A2062" s="3" t="str">
        <f>"202312307015"</f>
        <v>202312307015</v>
      </c>
      <c r="B2062" s="4">
        <v>87.1</v>
      </c>
      <c r="C2062" s="4">
        <v>16</v>
      </c>
    </row>
    <row r="2063" spans="1:3">
      <c r="A2063" s="3" t="str">
        <f>"202312307016"</f>
        <v>202312307016</v>
      </c>
      <c r="B2063" s="4">
        <v>83</v>
      </c>
      <c r="C2063" s="4">
        <v>30</v>
      </c>
    </row>
    <row r="2064" spans="1:3">
      <c r="A2064" s="3" t="str">
        <f>"202312307017"</f>
        <v>202312307017</v>
      </c>
      <c r="B2064" s="4">
        <v>72.6</v>
      </c>
      <c r="C2064" s="4">
        <v>61</v>
      </c>
    </row>
    <row r="2065" spans="1:3">
      <c r="A2065" s="3" t="str">
        <f>"202312307018"</f>
        <v>202312307018</v>
      </c>
      <c r="B2065" s="4">
        <v>0</v>
      </c>
      <c r="C2065" s="4"/>
    </row>
    <row r="2066" spans="1:3">
      <c r="A2066" s="3" t="str">
        <f>"202312307019"</f>
        <v>202312307019</v>
      </c>
      <c r="B2066" s="4">
        <v>0</v>
      </c>
      <c r="C2066" s="4"/>
    </row>
    <row r="2067" spans="1:3">
      <c r="A2067" s="3" t="str">
        <f>"202312307020"</f>
        <v>202312307020</v>
      </c>
      <c r="B2067" s="4">
        <v>64.9</v>
      </c>
      <c r="C2067" s="4">
        <v>74</v>
      </c>
    </row>
    <row r="2068" spans="1:3">
      <c r="A2068" s="3" t="str">
        <f>"202312307021"</f>
        <v>202312307021</v>
      </c>
      <c r="B2068" s="4">
        <v>0</v>
      </c>
      <c r="C2068" s="4"/>
    </row>
    <row r="2069" spans="1:3">
      <c r="A2069" s="3" t="str">
        <f>"202312307022"</f>
        <v>202312307022</v>
      </c>
      <c r="B2069" s="4">
        <v>93.5</v>
      </c>
      <c r="C2069" s="4">
        <v>7</v>
      </c>
    </row>
    <row r="2070" spans="1:3">
      <c r="A2070" s="3" t="str">
        <f>"202312307023"</f>
        <v>202312307023</v>
      </c>
      <c r="B2070" s="4">
        <v>72.35</v>
      </c>
      <c r="C2070" s="4">
        <v>62</v>
      </c>
    </row>
    <row r="2071" spans="1:3">
      <c r="A2071" s="3" t="str">
        <f>"202312307024"</f>
        <v>202312307024</v>
      </c>
      <c r="B2071" s="4">
        <v>90.8</v>
      </c>
      <c r="C2071" s="4">
        <v>10</v>
      </c>
    </row>
    <row r="2072" spans="1:3">
      <c r="A2072" s="3" t="str">
        <f>"202312307025"</f>
        <v>202312307025</v>
      </c>
      <c r="B2072" s="4">
        <v>98.35</v>
      </c>
      <c r="C2072" s="4">
        <v>4</v>
      </c>
    </row>
    <row r="2073" spans="1:3">
      <c r="A2073" s="3" t="str">
        <f>"202312307026"</f>
        <v>202312307026</v>
      </c>
      <c r="B2073" s="4">
        <v>0</v>
      </c>
      <c r="C2073" s="4"/>
    </row>
    <row r="2074" spans="1:3">
      <c r="A2074" s="3" t="str">
        <f>"202312307027"</f>
        <v>202312307027</v>
      </c>
      <c r="B2074" s="4">
        <v>79.55</v>
      </c>
      <c r="C2074" s="4">
        <v>42</v>
      </c>
    </row>
    <row r="2075" spans="1:3">
      <c r="A2075" s="3" t="str">
        <f>"202312307028"</f>
        <v>202312307028</v>
      </c>
      <c r="B2075" s="4">
        <v>76.95</v>
      </c>
      <c r="C2075" s="4">
        <v>47</v>
      </c>
    </row>
    <row r="2076" spans="1:3">
      <c r="A2076" s="3" t="str">
        <f>"202312307029"</f>
        <v>202312307029</v>
      </c>
      <c r="B2076" s="4">
        <v>75.05</v>
      </c>
      <c r="C2076" s="4">
        <v>51</v>
      </c>
    </row>
    <row r="2077" spans="1:3">
      <c r="A2077" s="3" t="str">
        <f>"202312307030"</f>
        <v>202312307030</v>
      </c>
      <c r="B2077" s="4">
        <v>77.1</v>
      </c>
      <c r="C2077" s="4">
        <v>45</v>
      </c>
    </row>
    <row r="2078" spans="1:3">
      <c r="A2078" s="3" t="str">
        <f>"202312307101"</f>
        <v>202312307101</v>
      </c>
      <c r="B2078" s="4">
        <v>0</v>
      </c>
      <c r="C2078" s="4"/>
    </row>
    <row r="2079" spans="1:3">
      <c r="A2079" s="3" t="str">
        <f>"202312307102"</f>
        <v>202312307102</v>
      </c>
      <c r="B2079" s="4">
        <v>73</v>
      </c>
      <c r="C2079" s="4">
        <v>60</v>
      </c>
    </row>
    <row r="2080" spans="1:3">
      <c r="A2080" s="3" t="str">
        <f>"202312307103"</f>
        <v>202312307103</v>
      </c>
      <c r="B2080" s="4">
        <v>82.75</v>
      </c>
      <c r="C2080" s="4">
        <v>33</v>
      </c>
    </row>
    <row r="2081" spans="1:3">
      <c r="A2081" s="3" t="str">
        <f>"202312307104"</f>
        <v>202312307104</v>
      </c>
      <c r="B2081" s="4">
        <v>79.85</v>
      </c>
      <c r="C2081" s="4">
        <v>41</v>
      </c>
    </row>
    <row r="2082" spans="1:3">
      <c r="A2082" s="3" t="str">
        <f>"202312307105"</f>
        <v>202312307105</v>
      </c>
      <c r="B2082" s="4">
        <v>88.85</v>
      </c>
      <c r="C2082" s="4">
        <v>14</v>
      </c>
    </row>
    <row r="2083" spans="1:3">
      <c r="A2083" s="3" t="str">
        <f>"202312307106"</f>
        <v>202312307106</v>
      </c>
      <c r="B2083" s="4">
        <v>61.9</v>
      </c>
      <c r="C2083" s="4">
        <v>76</v>
      </c>
    </row>
    <row r="2084" spans="1:3">
      <c r="A2084" s="3" t="str">
        <f>"202312307107"</f>
        <v>202312307107</v>
      </c>
      <c r="B2084" s="4">
        <v>0</v>
      </c>
      <c r="C2084" s="4"/>
    </row>
    <row r="2085" spans="1:3">
      <c r="A2085" s="3" t="str">
        <f>"202312307108"</f>
        <v>202312307108</v>
      </c>
      <c r="B2085" s="4">
        <v>75.2</v>
      </c>
      <c r="C2085" s="4">
        <v>50</v>
      </c>
    </row>
    <row r="2086" spans="1:3">
      <c r="A2086" s="3" t="str">
        <f>"202312307109"</f>
        <v>202312307109</v>
      </c>
      <c r="B2086" s="4">
        <v>61.2</v>
      </c>
      <c r="C2086" s="4">
        <v>77</v>
      </c>
    </row>
    <row r="2087" spans="1:3">
      <c r="A2087" s="3" t="str">
        <f>"202312307110"</f>
        <v>202312307110</v>
      </c>
      <c r="B2087" s="4">
        <v>73.9</v>
      </c>
      <c r="C2087" s="4">
        <v>54</v>
      </c>
    </row>
    <row r="2088" spans="1:3">
      <c r="A2088" s="3" t="str">
        <f>"202312307111"</f>
        <v>202312307111</v>
      </c>
      <c r="B2088" s="4">
        <v>78.4</v>
      </c>
      <c r="C2088" s="4">
        <v>44</v>
      </c>
    </row>
    <row r="2089" spans="1:3">
      <c r="A2089" s="3" t="str">
        <f>"202312307112"</f>
        <v>202312307112</v>
      </c>
      <c r="B2089" s="4">
        <v>86.1</v>
      </c>
      <c r="C2089" s="4">
        <v>23</v>
      </c>
    </row>
    <row r="2090" spans="1:3">
      <c r="A2090" s="3" t="str">
        <f>"202312307113"</f>
        <v>202312307113</v>
      </c>
      <c r="B2090" s="4">
        <v>81.95</v>
      </c>
      <c r="C2090" s="4">
        <v>38</v>
      </c>
    </row>
    <row r="2091" spans="1:3">
      <c r="A2091" s="3" t="str">
        <f>"202312307114"</f>
        <v>202312307114</v>
      </c>
      <c r="B2091" s="4">
        <v>96.9</v>
      </c>
      <c r="C2091" s="4">
        <v>5</v>
      </c>
    </row>
    <row r="2092" spans="1:3">
      <c r="A2092" s="3" t="str">
        <f>"202312307115"</f>
        <v>202312307115</v>
      </c>
      <c r="B2092" s="4">
        <v>82.8</v>
      </c>
      <c r="C2092" s="4">
        <v>32</v>
      </c>
    </row>
    <row r="2093" spans="1:3">
      <c r="A2093" s="3" t="str">
        <f>"202312307116"</f>
        <v>202312307116</v>
      </c>
      <c r="B2093" s="4">
        <v>0</v>
      </c>
      <c r="C2093" s="4"/>
    </row>
    <row r="2094" spans="1:3">
      <c r="A2094" s="3" t="str">
        <f>"202312307117"</f>
        <v>202312307117</v>
      </c>
      <c r="B2094" s="4">
        <v>77.05</v>
      </c>
      <c r="C2094" s="4">
        <v>46</v>
      </c>
    </row>
    <row r="2095" spans="1:3">
      <c r="A2095" s="3" t="str">
        <f>"202312307118"</f>
        <v>202312307118</v>
      </c>
      <c r="B2095" s="4">
        <v>86.4</v>
      </c>
      <c r="C2095" s="4">
        <v>22</v>
      </c>
    </row>
    <row r="2096" spans="1:3">
      <c r="A2096" s="3" t="str">
        <f>"202312307119"</f>
        <v>202312307119</v>
      </c>
      <c r="B2096" s="4">
        <v>0</v>
      </c>
      <c r="C2096" s="4"/>
    </row>
    <row r="2097" spans="1:3">
      <c r="A2097" s="3" t="str">
        <f>"202312307120"</f>
        <v>202312307120</v>
      </c>
      <c r="B2097" s="4">
        <v>107.85</v>
      </c>
      <c r="C2097" s="4">
        <v>1</v>
      </c>
    </row>
    <row r="2098" spans="1:3">
      <c r="A2098" s="3" t="str">
        <f>"202312307121"</f>
        <v>202312307121</v>
      </c>
      <c r="B2098" s="4">
        <v>83.7</v>
      </c>
      <c r="C2098" s="4">
        <v>28</v>
      </c>
    </row>
    <row r="2099" spans="1:3">
      <c r="A2099" s="3" t="str">
        <f>"202312307122"</f>
        <v>202312307122</v>
      </c>
      <c r="B2099" s="4">
        <v>0</v>
      </c>
      <c r="C2099" s="4"/>
    </row>
    <row r="2100" spans="1:3">
      <c r="A2100" s="3" t="str">
        <f>"202312307123"</f>
        <v>202312307123</v>
      </c>
      <c r="B2100" s="4">
        <v>73.2</v>
      </c>
      <c r="C2100" s="4">
        <v>57</v>
      </c>
    </row>
    <row r="2101" spans="1:3">
      <c r="A2101" s="3" t="str">
        <f>"202312307124"</f>
        <v>202312307124</v>
      </c>
      <c r="B2101" s="4">
        <v>82.4</v>
      </c>
      <c r="C2101" s="4">
        <v>35</v>
      </c>
    </row>
    <row r="2102" spans="1:3">
      <c r="A2102" s="3" t="str">
        <f>"202312307125"</f>
        <v>202312307125</v>
      </c>
      <c r="B2102" s="4">
        <v>0</v>
      </c>
      <c r="C2102" s="4"/>
    </row>
    <row r="2103" spans="1:3">
      <c r="A2103" s="3" t="str">
        <f>"202312307126"</f>
        <v>202312307126</v>
      </c>
      <c r="B2103" s="4">
        <v>67.55</v>
      </c>
      <c r="C2103" s="4">
        <v>70</v>
      </c>
    </row>
    <row r="2104" spans="1:3">
      <c r="A2104" s="3" t="str">
        <f>"202312307127"</f>
        <v>202312307127</v>
      </c>
      <c r="B2104" s="4">
        <v>86.7</v>
      </c>
      <c r="C2104" s="4">
        <v>20</v>
      </c>
    </row>
    <row r="2105" spans="1:3">
      <c r="A2105" s="3" t="str">
        <f>"202312307128"</f>
        <v>202312307128</v>
      </c>
      <c r="B2105" s="4">
        <v>79.4</v>
      </c>
      <c r="C2105" s="4">
        <v>43</v>
      </c>
    </row>
    <row r="2106" spans="1:3">
      <c r="A2106" s="3" t="str">
        <f>"202312307129"</f>
        <v>202312307129</v>
      </c>
      <c r="B2106" s="4">
        <v>0</v>
      </c>
      <c r="C2106" s="4"/>
    </row>
    <row r="2107" spans="1:3">
      <c r="A2107" s="3" t="str">
        <f>"202312307130"</f>
        <v>202312307130</v>
      </c>
      <c r="B2107" s="4">
        <v>86.85</v>
      </c>
      <c r="C2107" s="4">
        <v>19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2024-01-09T09:25:46Z</dcterms:created>
  <dcterms:modified xsi:type="dcterms:W3CDTF">2024-01-09T09:26:07Z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8B0AD3FE480E486C9C8952971ADD3673_11</vt:lpwstr>
  </property>
  <property fmtid="{D5CDD505-2E9C-101B-9397-08002B2CF9AE}" pid="3" name="KSOProductBuildVer">
    <vt:lpwstr>2052-11.1.0.14309</vt:lpwstr>
  </property>
</Properties>
</file>