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data_2025-07-21 (1)" sheetId="1" r:id="rId1"/>
  </sheets>
  <definedNames>
    <definedName name="_xlnm._FilterDatabase" localSheetId="0" hidden="1">'data_2025-07-21 (1)'!$A$2:$J$162</definedName>
    <definedName name="_xlnm.Print_Titles" localSheetId="0">'data_2025-07-21 (1)'!$1:$2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<sst xmlns="http://schemas.openxmlformats.org/spreadsheetml/2006/main" count="810" uniqueCount="298">
  <si>
    <t>习水县2025年公开考调乡镇学校教师到县城学校任教进入资格复审人员名单</t>
  </si>
  <si>
    <t>序号</t>
  </si>
  <si>
    <t>姓名</t>
  </si>
  <si>
    <t>性别</t>
  </si>
  <si>
    <t>身份证号</t>
  </si>
  <si>
    <t>职位代码</t>
  </si>
  <si>
    <t>准考证号</t>
  </si>
  <si>
    <t>招考单位</t>
  </si>
  <si>
    <t>是否进入资格
复审环节</t>
  </si>
  <si>
    <t>考调人数</t>
  </si>
  <si>
    <t>罗*梅</t>
  </si>
  <si>
    <t>女</t>
  </si>
  <si>
    <t>522132********2625</t>
  </si>
  <si>
    <t>县城初中</t>
  </si>
  <si>
    <t>是</t>
  </si>
  <si>
    <t>任*红</t>
  </si>
  <si>
    <t>510522********3729</t>
  </si>
  <si>
    <t>祝*</t>
  </si>
  <si>
    <t>522123********004X</t>
  </si>
  <si>
    <t>舒*</t>
  </si>
  <si>
    <t>522130********126X</t>
  </si>
  <si>
    <t>陈*梅</t>
  </si>
  <si>
    <t>522132********2146</t>
  </si>
  <si>
    <t>黄*</t>
  </si>
  <si>
    <t>522124********3242</t>
  </si>
  <si>
    <t>罗*彬</t>
  </si>
  <si>
    <t>男</t>
  </si>
  <si>
    <t>520330********0011</t>
  </si>
  <si>
    <t>晏*</t>
  </si>
  <si>
    <t>500236********2523</t>
  </si>
  <si>
    <t>张*羽</t>
  </si>
  <si>
    <t>522130********4826</t>
  </si>
  <si>
    <t>梁*海</t>
  </si>
  <si>
    <t>522124********1678</t>
  </si>
  <si>
    <t>王*</t>
  </si>
  <si>
    <t>522128********4019</t>
  </si>
  <si>
    <t>黄*辉</t>
  </si>
  <si>
    <t>500236********3802</t>
  </si>
  <si>
    <t>黄*琳</t>
  </si>
  <si>
    <t>522132********2158</t>
  </si>
  <si>
    <t>张*灏</t>
  </si>
  <si>
    <t>522123********2027</t>
  </si>
  <si>
    <t>张*</t>
  </si>
  <si>
    <t>522132********3230</t>
  </si>
  <si>
    <t>殷*</t>
  </si>
  <si>
    <t>510522********4885</t>
  </si>
  <si>
    <t>聂*</t>
  </si>
  <si>
    <t>510525********3423</t>
  </si>
  <si>
    <t>522131********4828</t>
  </si>
  <si>
    <t>532130********2188</t>
  </si>
  <si>
    <t>张*露</t>
  </si>
  <si>
    <t>522132********0023</t>
  </si>
  <si>
    <t>王*婷</t>
  </si>
  <si>
    <t>522130********0081</t>
  </si>
  <si>
    <t>张*馨</t>
  </si>
  <si>
    <t>500382********6023</t>
  </si>
  <si>
    <t>陈*林</t>
  </si>
  <si>
    <t>500235********5283</t>
  </si>
  <si>
    <t>谌*丹</t>
  </si>
  <si>
    <t>511602********1928</t>
  </si>
  <si>
    <t>李*</t>
  </si>
  <si>
    <t>522128********1063</t>
  </si>
  <si>
    <t>袁*淳</t>
  </si>
  <si>
    <t>522123********0522</t>
  </si>
  <si>
    <t>易*</t>
  </si>
  <si>
    <t>522132********0820</t>
  </si>
  <si>
    <t>杨*</t>
  </si>
  <si>
    <t>522132********0927</t>
  </si>
  <si>
    <t>刘*琴</t>
  </si>
  <si>
    <t>522128********402X</t>
  </si>
  <si>
    <t>赵*敏</t>
  </si>
  <si>
    <t>522132********5925</t>
  </si>
  <si>
    <t>冯*</t>
  </si>
  <si>
    <t>522132********3227</t>
  </si>
  <si>
    <t>肖*</t>
  </si>
  <si>
    <t>522132********212X</t>
  </si>
  <si>
    <t>古*秋</t>
  </si>
  <si>
    <t>522401********6644</t>
  </si>
  <si>
    <t>王*妹</t>
  </si>
  <si>
    <t>522224********3442</t>
  </si>
  <si>
    <t>陈*</t>
  </si>
  <si>
    <t>500101********4666</t>
  </si>
  <si>
    <t>代*娇</t>
  </si>
  <si>
    <t>522122********6067</t>
  </si>
  <si>
    <t>陈*霞</t>
  </si>
  <si>
    <t>522126********5521</t>
  </si>
  <si>
    <t>梁*鑫</t>
  </si>
  <si>
    <t>522129********4545</t>
  </si>
  <si>
    <t>吴*容</t>
  </si>
  <si>
    <t>522132********1426</t>
  </si>
  <si>
    <t>陆*</t>
  </si>
  <si>
    <t>522132********5428</t>
  </si>
  <si>
    <t>赵*</t>
  </si>
  <si>
    <t>522130********6026</t>
  </si>
  <si>
    <t>李*容</t>
  </si>
  <si>
    <t>522129********4526</t>
  </si>
  <si>
    <t>袁*艳</t>
  </si>
  <si>
    <t>522132********082X</t>
  </si>
  <si>
    <t>522132********142X</t>
  </si>
  <si>
    <t>范*莎</t>
  </si>
  <si>
    <t>522132********2225</t>
  </si>
  <si>
    <t>吴*</t>
  </si>
  <si>
    <t>522122********482X</t>
  </si>
  <si>
    <t>522132********2149</t>
  </si>
  <si>
    <t>李*梅</t>
  </si>
  <si>
    <t>522101********4427</t>
  </si>
  <si>
    <t>袁*</t>
  </si>
  <si>
    <t>520382********9828</t>
  </si>
  <si>
    <t>胡*萍</t>
  </si>
  <si>
    <t>510525********2685</t>
  </si>
  <si>
    <t>刘*媛</t>
  </si>
  <si>
    <t>522132********0827</t>
  </si>
  <si>
    <t>龚*芳</t>
  </si>
  <si>
    <t>500222********6026</t>
  </si>
  <si>
    <t>522124********2026</t>
  </si>
  <si>
    <t>陈*军</t>
  </si>
  <si>
    <t>520330********9812</t>
  </si>
  <si>
    <t>胡*涛</t>
  </si>
  <si>
    <t>510525********5112</t>
  </si>
  <si>
    <t>骆*尚</t>
  </si>
  <si>
    <t>522123********5523</t>
  </si>
  <si>
    <t>周*滔</t>
  </si>
  <si>
    <t>522124********6419</t>
  </si>
  <si>
    <t>万*波</t>
  </si>
  <si>
    <t>522125********1617</t>
  </si>
  <si>
    <t>曾*玲</t>
  </si>
  <si>
    <t>500382********5643</t>
  </si>
  <si>
    <t>杨*虹</t>
  </si>
  <si>
    <t>522228********3466</t>
  </si>
  <si>
    <t>吴*琴</t>
  </si>
  <si>
    <t>522124********4845</t>
  </si>
  <si>
    <t>张*青</t>
  </si>
  <si>
    <t>522132********8222</t>
  </si>
  <si>
    <t>县城小学</t>
  </si>
  <si>
    <t>余*瑶</t>
  </si>
  <si>
    <t>530381********4528</t>
  </si>
  <si>
    <t>任*义</t>
  </si>
  <si>
    <t>522121********7448</t>
  </si>
  <si>
    <t>冯*芳</t>
  </si>
  <si>
    <t>522130********5626</t>
  </si>
  <si>
    <t>522132********1425</t>
  </si>
  <si>
    <t>周*丽</t>
  </si>
  <si>
    <t>522132********7640</t>
  </si>
  <si>
    <t>赵*兰</t>
  </si>
  <si>
    <t>510522********6347</t>
  </si>
  <si>
    <t>陈*敏</t>
  </si>
  <si>
    <t>522131********3026</t>
  </si>
  <si>
    <t xml:space="preserve"> *南英</t>
  </si>
  <si>
    <t>吴*红</t>
  </si>
  <si>
    <t>522129********3041</t>
  </si>
  <si>
    <t>徐*梅</t>
  </si>
  <si>
    <t>522132********3225</t>
  </si>
  <si>
    <t>付*</t>
  </si>
  <si>
    <t>522422********2626</t>
  </si>
  <si>
    <t>王*怡</t>
  </si>
  <si>
    <t>510525********8029</t>
  </si>
  <si>
    <t>罗*容</t>
  </si>
  <si>
    <t>500239********7183</t>
  </si>
  <si>
    <t>522132********2142</t>
  </si>
  <si>
    <t>袁*端</t>
  </si>
  <si>
    <t>522132********0022</t>
  </si>
  <si>
    <t>刘*</t>
  </si>
  <si>
    <t>522132********2815</t>
  </si>
  <si>
    <t>522132********4941</t>
  </si>
  <si>
    <t>侯*南</t>
  </si>
  <si>
    <t>522132********2227</t>
  </si>
  <si>
    <t>邓*</t>
  </si>
  <si>
    <t>522132********3615</t>
  </si>
  <si>
    <t>罗*凤</t>
  </si>
  <si>
    <t>522128********3547</t>
  </si>
  <si>
    <t>邓*芳</t>
  </si>
  <si>
    <t>522132********3623</t>
  </si>
  <si>
    <t>苟*雪</t>
  </si>
  <si>
    <t>522122********6621</t>
  </si>
  <si>
    <t>刘*宇</t>
  </si>
  <si>
    <t>510525********8522</t>
  </si>
  <si>
    <t>522132********822X</t>
  </si>
  <si>
    <t>522132********4946</t>
  </si>
  <si>
    <t>曾*秀</t>
  </si>
  <si>
    <t>510525********6849</t>
  </si>
  <si>
    <t>雷*</t>
  </si>
  <si>
    <t>510525********5124</t>
  </si>
  <si>
    <t>杨*琼</t>
  </si>
  <si>
    <t>500222********5324</t>
  </si>
  <si>
    <t>522132********6341</t>
  </si>
  <si>
    <t>赵*梅</t>
  </si>
  <si>
    <t>522132********2243</t>
  </si>
  <si>
    <t>522132********0924</t>
  </si>
  <si>
    <t>陆*丽</t>
  </si>
  <si>
    <t>520330********0044</t>
  </si>
  <si>
    <t>税*琼</t>
  </si>
  <si>
    <t>522132********5944</t>
  </si>
  <si>
    <t>张*婷</t>
  </si>
  <si>
    <t>500231********8606</t>
  </si>
  <si>
    <t>袁*杰</t>
  </si>
  <si>
    <t>522132********0913</t>
  </si>
  <si>
    <t>汤*妃</t>
  </si>
  <si>
    <t>522121********2429</t>
  </si>
  <si>
    <t>500243********5761</t>
  </si>
  <si>
    <t>522321********6808</t>
  </si>
  <si>
    <t>522132********262X</t>
  </si>
  <si>
    <t>蒋*莉</t>
  </si>
  <si>
    <t>522132********4321</t>
  </si>
  <si>
    <t>522130********6421</t>
  </si>
  <si>
    <t>马*乔</t>
  </si>
  <si>
    <t>500240********1422</t>
  </si>
  <si>
    <t>陈*华</t>
  </si>
  <si>
    <t>510525********3208</t>
  </si>
  <si>
    <t>甘*</t>
  </si>
  <si>
    <t>510525********3441</t>
  </si>
  <si>
    <t>刘*勤</t>
  </si>
  <si>
    <t>522132********1128</t>
  </si>
  <si>
    <t>522132********2210</t>
  </si>
  <si>
    <t>高*</t>
  </si>
  <si>
    <t>500221********7020</t>
  </si>
  <si>
    <t>杨*梅</t>
  </si>
  <si>
    <t>522132********8523</t>
  </si>
  <si>
    <t>李*玮</t>
  </si>
  <si>
    <t>522129********4022</t>
  </si>
  <si>
    <t>彭*先</t>
  </si>
  <si>
    <t>520122********0627</t>
  </si>
  <si>
    <t>蔡*维</t>
  </si>
  <si>
    <t>522121********7421</t>
  </si>
  <si>
    <t>陈*容</t>
  </si>
  <si>
    <t>522123********2044</t>
  </si>
  <si>
    <t>陈*娥</t>
  </si>
  <si>
    <t>522132********3886</t>
  </si>
  <si>
    <t>522130********0848</t>
  </si>
  <si>
    <t>王*树</t>
  </si>
  <si>
    <t>522128********1521</t>
  </si>
  <si>
    <t>毛*兰</t>
  </si>
  <si>
    <t>522128********1048</t>
  </si>
  <si>
    <t>赵*军</t>
  </si>
  <si>
    <t>522132********2811</t>
  </si>
  <si>
    <t>吴*婷</t>
  </si>
  <si>
    <t>522401********1741</t>
  </si>
  <si>
    <t>代*</t>
  </si>
  <si>
    <t>522131********0024</t>
  </si>
  <si>
    <t>何*琴</t>
  </si>
  <si>
    <t>522132********5920</t>
  </si>
  <si>
    <t>522132********2253</t>
  </si>
  <si>
    <t>汤*钟</t>
  </si>
  <si>
    <t>522101********4817</t>
  </si>
  <si>
    <t>王*琼</t>
  </si>
  <si>
    <t>522132********5427</t>
  </si>
  <si>
    <t>522132********1125</t>
  </si>
  <si>
    <t>徐*会</t>
  </si>
  <si>
    <t>510525********3847</t>
  </si>
  <si>
    <t>522130********7213</t>
  </si>
  <si>
    <t>刘*艳</t>
  </si>
  <si>
    <t>522124********4466</t>
  </si>
  <si>
    <t>522132********0029</t>
  </si>
  <si>
    <t>王*芳</t>
  </si>
  <si>
    <t>510525********3426</t>
  </si>
  <si>
    <t>钟*露</t>
  </si>
  <si>
    <t>522132********7027</t>
  </si>
  <si>
    <t>500231********4880</t>
  </si>
  <si>
    <t>522132********8547</t>
  </si>
  <si>
    <t>李*萍</t>
  </si>
  <si>
    <t>500237********1266</t>
  </si>
  <si>
    <t>何*</t>
  </si>
  <si>
    <t>张*玲</t>
  </si>
  <si>
    <t>500243********466X</t>
  </si>
  <si>
    <t>余*妹</t>
  </si>
  <si>
    <t>500238********512X</t>
  </si>
  <si>
    <t>刁*梅</t>
  </si>
  <si>
    <t>500381********6821</t>
  </si>
  <si>
    <t>522122********0164</t>
  </si>
  <si>
    <t>袁*平</t>
  </si>
  <si>
    <t>500381********0823</t>
  </si>
  <si>
    <t>500230********4381</t>
  </si>
  <si>
    <t>433122********3029</t>
  </si>
  <si>
    <t>朱*</t>
  </si>
  <si>
    <t>510525********0023</t>
  </si>
  <si>
    <t>王*容</t>
  </si>
  <si>
    <t>522122********3641</t>
  </si>
  <si>
    <t>522132********3622</t>
  </si>
  <si>
    <t>532130********0531</t>
  </si>
  <si>
    <t>王*萌</t>
  </si>
  <si>
    <t>520202********1220</t>
  </si>
  <si>
    <t>杨*飞</t>
  </si>
  <si>
    <t>522126********5061</t>
  </si>
  <si>
    <t>邓*敏</t>
  </si>
  <si>
    <t>520330********9827</t>
  </si>
  <si>
    <t>龚*红</t>
  </si>
  <si>
    <t>522424********126X</t>
  </si>
  <si>
    <t>邬*琴</t>
  </si>
  <si>
    <t>510522********3127</t>
  </si>
  <si>
    <t>吕*</t>
  </si>
  <si>
    <t>510525********8349</t>
  </si>
  <si>
    <t>李*燕</t>
  </si>
  <si>
    <t>522132********1420</t>
  </si>
  <si>
    <t>522323********6247</t>
  </si>
  <si>
    <t>500102********7214</t>
  </si>
  <si>
    <t>510504********0925</t>
  </si>
  <si>
    <t>522623********122X</t>
  </si>
  <si>
    <t>彭*</t>
  </si>
  <si>
    <t>522131********4627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</si>
</sst>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2"/>
  <sheetViews>
    <sheetView tabSelected="1" zoomScale="90" zoomScaleNormal="90" zoomScaleSheetLayoutView="60" workbookViewId="0">
      <selection activeCell="J1" sqref="J1"/>
    </sheetView>
  </sheetViews>
  <sheetFormatPr defaultColWidth="9" defaultRowHeight="21" customHeight="1"/>
  <cols>
    <col min="1" max="1" width="6" style="1" customWidth="1"/>
    <col min="2" max="2" width="9" style="1"/>
    <col min="3" max="3" width="5.12962962962963" style="1" customWidth="1"/>
    <col min="4" max="4" width="20.3796296296296" style="1" customWidth="1"/>
    <col min="5" max="5" width="16.1296296296296" style="1" customWidth="1"/>
    <col min="6" max="6" width="13.75" style="1" customWidth="1"/>
    <col min="7" max="7" width="9" style="1"/>
    <col min="8" max="8" width="14.5" style="1" customWidth="1"/>
    <col min="9" max="9" width="10.8240740740741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tr">
        <f t="shared" ref="E3:E11" si="0">"JY25070101"</f>
        <v>JY25070101</v>
      </c>
      <c r="F3" s="5" t="str">
        <f>"202507031330"</f>
        <v>202507031330</v>
      </c>
      <c r="G3" s="5" t="s">
        <v>13</v>
      </c>
      <c r="H3" s="6" t="s">
        <v>14</v>
      </c>
      <c r="I3" s="7">
        <v>3</v>
      </c>
    </row>
    <row r="4" customHeight="1" spans="1:9">
      <c r="A4" s="5">
        <v>2</v>
      </c>
      <c r="B4" s="5" t="s">
        <v>15</v>
      </c>
      <c r="C4" s="5" t="s">
        <v>11</v>
      </c>
      <c r="D4" s="5" t="s">
        <v>16</v>
      </c>
      <c r="E4" s="5" t="str">
        <f t="shared" si="0"/>
        <v>JY25070101</v>
      </c>
      <c r="F4" s="5" t="str">
        <f>"202507031401"</f>
        <v>202507031401</v>
      </c>
      <c r="G4" s="5" t="s">
        <v>13</v>
      </c>
      <c r="H4" s="6" t="s">
        <v>14</v>
      </c>
      <c r="I4" s="8"/>
    </row>
    <row r="5" customHeight="1" spans="1:9">
      <c r="A5" s="5">
        <v>3</v>
      </c>
      <c r="B5" s="5" t="s">
        <v>17</v>
      </c>
      <c r="C5" s="5" t="s">
        <v>11</v>
      </c>
      <c r="D5" s="5" t="s">
        <v>18</v>
      </c>
      <c r="E5" s="5" t="str">
        <f t="shared" si="0"/>
        <v>JY25070101</v>
      </c>
      <c r="F5" s="5" t="str">
        <f>"202507031406"</f>
        <v>202507031406</v>
      </c>
      <c r="G5" s="5" t="s">
        <v>13</v>
      </c>
      <c r="H5" s="6" t="s">
        <v>14</v>
      </c>
      <c r="I5" s="8"/>
    </row>
    <row r="6" customHeight="1" spans="1:9">
      <c r="A6" s="5">
        <v>4</v>
      </c>
      <c r="B6" s="5" t="s">
        <v>19</v>
      </c>
      <c r="C6" s="5" t="s">
        <v>11</v>
      </c>
      <c r="D6" s="5" t="s">
        <v>20</v>
      </c>
      <c r="E6" s="5" t="str">
        <f t="shared" si="0"/>
        <v>JY25070101</v>
      </c>
      <c r="F6" s="5" t="str">
        <f>"202507031404"</f>
        <v>202507031404</v>
      </c>
      <c r="G6" s="5" t="s">
        <v>13</v>
      </c>
      <c r="H6" s="6" t="s">
        <v>14</v>
      </c>
      <c r="I6" s="8"/>
    </row>
    <row r="7" customHeight="1" spans="1:9">
      <c r="A7" s="5">
        <v>5</v>
      </c>
      <c r="B7" s="5" t="s">
        <v>21</v>
      </c>
      <c r="C7" s="5" t="s">
        <v>11</v>
      </c>
      <c r="D7" s="5" t="s">
        <v>22</v>
      </c>
      <c r="E7" s="5" t="str">
        <f t="shared" si="0"/>
        <v>JY25070101</v>
      </c>
      <c r="F7" s="5" t="str">
        <f>"202507031403"</f>
        <v>202507031403</v>
      </c>
      <c r="G7" s="5" t="s">
        <v>13</v>
      </c>
      <c r="H7" s="6" t="s">
        <v>14</v>
      </c>
      <c r="I7" s="8"/>
    </row>
    <row r="8" customHeight="1" spans="1:9">
      <c r="A8" s="5">
        <v>6</v>
      </c>
      <c r="B8" s="5" t="s">
        <v>23</v>
      </c>
      <c r="C8" s="5" t="s">
        <v>11</v>
      </c>
      <c r="D8" s="5" t="s">
        <v>24</v>
      </c>
      <c r="E8" s="5" t="str">
        <f t="shared" si="0"/>
        <v>JY25070101</v>
      </c>
      <c r="F8" s="5" t="str">
        <f>"202507031407"</f>
        <v>202507031407</v>
      </c>
      <c r="G8" s="5" t="s">
        <v>13</v>
      </c>
      <c r="H8" s="6" t="s">
        <v>14</v>
      </c>
      <c r="I8" s="8"/>
    </row>
    <row r="9" customHeight="1" spans="1:9">
      <c r="A9" s="5">
        <v>7</v>
      </c>
      <c r="B9" s="5" t="s">
        <v>25</v>
      </c>
      <c r="C9" s="5" t="s">
        <v>26</v>
      </c>
      <c r="D9" s="5" t="s">
        <v>27</v>
      </c>
      <c r="E9" s="5" t="str">
        <f t="shared" ref="E9:E21" si="1">"JY25070202"</f>
        <v>JY25070202</v>
      </c>
      <c r="F9" s="5" t="str">
        <f>"202507031726"</f>
        <v>202507031726</v>
      </c>
      <c r="G9" s="5" t="s">
        <v>13</v>
      </c>
      <c r="H9" s="6" t="s">
        <v>14</v>
      </c>
      <c r="I9" s="7">
        <v>4</v>
      </c>
    </row>
    <row r="10" customHeight="1" spans="1:9">
      <c r="A10" s="5">
        <v>8</v>
      </c>
      <c r="B10" s="5" t="s">
        <v>28</v>
      </c>
      <c r="C10" s="5" t="s">
        <v>11</v>
      </c>
      <c r="D10" s="5" t="s">
        <v>29</v>
      </c>
      <c r="E10" s="5" t="str">
        <f t="shared" si="1"/>
        <v>JY25070202</v>
      </c>
      <c r="F10" s="5" t="str">
        <f>"202507031718"</f>
        <v>202507031718</v>
      </c>
      <c r="G10" s="5" t="s">
        <v>13</v>
      </c>
      <c r="H10" s="6" t="s">
        <v>14</v>
      </c>
      <c r="I10" s="8"/>
    </row>
    <row r="11" customHeight="1" spans="1:9">
      <c r="A11" s="5">
        <v>9</v>
      </c>
      <c r="B11" s="5" t="s">
        <v>30</v>
      </c>
      <c r="C11" s="5" t="s">
        <v>11</v>
      </c>
      <c r="D11" s="5" t="s">
        <v>31</v>
      </c>
      <c r="E11" s="5" t="str">
        <f t="shared" si="1"/>
        <v>JY25070202</v>
      </c>
      <c r="F11" s="5" t="str">
        <f>"202507031725"</f>
        <v>202507031725</v>
      </c>
      <c r="G11" s="5" t="s">
        <v>13</v>
      </c>
      <c r="H11" s="6" t="s">
        <v>14</v>
      </c>
      <c r="I11" s="8"/>
    </row>
    <row r="12" customHeight="1" spans="1:9">
      <c r="A12" s="5">
        <v>10</v>
      </c>
      <c r="B12" s="5" t="s">
        <v>32</v>
      </c>
      <c r="C12" s="5" t="s">
        <v>26</v>
      </c>
      <c r="D12" s="5" t="s">
        <v>33</v>
      </c>
      <c r="E12" s="5" t="str">
        <f t="shared" si="1"/>
        <v>JY25070202</v>
      </c>
      <c r="F12" s="5" t="str">
        <f>"202507031719"</f>
        <v>202507031719</v>
      </c>
      <c r="G12" s="5" t="s">
        <v>13</v>
      </c>
      <c r="H12" s="6" t="s">
        <v>14</v>
      </c>
      <c r="I12" s="8"/>
    </row>
    <row r="13" customHeight="1" spans="1:9">
      <c r="A13" s="5">
        <v>11</v>
      </c>
      <c r="B13" s="5" t="s">
        <v>34</v>
      </c>
      <c r="C13" s="5" t="s">
        <v>26</v>
      </c>
      <c r="D13" s="5" t="s">
        <v>35</v>
      </c>
      <c r="E13" s="5" t="str">
        <f t="shared" si="1"/>
        <v>JY25070202</v>
      </c>
      <c r="F13" s="5" t="str">
        <f>"202507031717"</f>
        <v>202507031717</v>
      </c>
      <c r="G13" s="5" t="s">
        <v>13</v>
      </c>
      <c r="H13" s="6" t="s">
        <v>14</v>
      </c>
      <c r="I13" s="8"/>
    </row>
    <row r="14" customHeight="1" spans="1:9">
      <c r="A14" s="5">
        <v>12</v>
      </c>
      <c r="B14" s="5" t="s">
        <v>36</v>
      </c>
      <c r="C14" s="5" t="s">
        <v>11</v>
      </c>
      <c r="D14" s="5" t="s">
        <v>37</v>
      </c>
      <c r="E14" s="5" t="str">
        <f t="shared" si="1"/>
        <v>JY25070202</v>
      </c>
      <c r="F14" s="5" t="str">
        <f>"202507031722"</f>
        <v>202507031722</v>
      </c>
      <c r="G14" s="5" t="s">
        <v>13</v>
      </c>
      <c r="H14" s="6" t="s">
        <v>14</v>
      </c>
      <c r="I14" s="8"/>
    </row>
    <row r="15" customHeight="1" spans="1:9">
      <c r="A15" s="5">
        <v>13</v>
      </c>
      <c r="B15" s="5" t="s">
        <v>38</v>
      </c>
      <c r="C15" s="5" t="s">
        <v>26</v>
      </c>
      <c r="D15" s="5" t="s">
        <v>39</v>
      </c>
      <c r="E15" s="5" t="str">
        <f t="shared" si="1"/>
        <v>JY25070202</v>
      </c>
      <c r="F15" s="5" t="str">
        <f>"202507031720"</f>
        <v>202507031720</v>
      </c>
      <c r="G15" s="5" t="s">
        <v>13</v>
      </c>
      <c r="H15" s="6" t="s">
        <v>14</v>
      </c>
      <c r="I15" s="8"/>
    </row>
    <row r="16" customHeight="1" spans="1:9">
      <c r="A16" s="5">
        <v>14</v>
      </c>
      <c r="B16" s="5" t="s">
        <v>40</v>
      </c>
      <c r="C16" s="5" t="s">
        <v>11</v>
      </c>
      <c r="D16" s="5" t="s">
        <v>41</v>
      </c>
      <c r="E16" s="5" t="str">
        <f t="shared" si="1"/>
        <v>JY25070202</v>
      </c>
      <c r="F16" s="5" t="str">
        <f>"202507031721"</f>
        <v>202507031721</v>
      </c>
      <c r="G16" s="5" t="s">
        <v>13</v>
      </c>
      <c r="H16" s="6" t="s">
        <v>14</v>
      </c>
      <c r="I16" s="8"/>
    </row>
    <row r="17" customHeight="1" spans="1:9">
      <c r="A17" s="5">
        <v>15</v>
      </c>
      <c r="B17" s="5" t="s">
        <v>42</v>
      </c>
      <c r="C17" s="5" t="s">
        <v>26</v>
      </c>
      <c r="D17" s="5" t="s">
        <v>43</v>
      </c>
      <c r="E17" s="5" t="str">
        <f t="shared" si="1"/>
        <v>JY25070202</v>
      </c>
      <c r="F17" s="5" t="str">
        <f>"202507031723"</f>
        <v>202507031723</v>
      </c>
      <c r="G17" s="5" t="s">
        <v>13</v>
      </c>
      <c r="H17" s="6" t="s">
        <v>14</v>
      </c>
      <c r="I17" s="8"/>
    </row>
    <row r="18" customHeight="1" spans="1:9">
      <c r="A18" s="5">
        <v>16</v>
      </c>
      <c r="B18" s="5" t="s">
        <v>44</v>
      </c>
      <c r="C18" s="5" t="s">
        <v>11</v>
      </c>
      <c r="D18" s="5" t="s">
        <v>45</v>
      </c>
      <c r="E18" s="5" t="str">
        <f t="shared" ref="E18:E40" si="2">"JY25070303"</f>
        <v>JY25070303</v>
      </c>
      <c r="F18" s="5" t="str">
        <f>"202507031416"</f>
        <v>202507031416</v>
      </c>
      <c r="G18" s="5" t="s">
        <v>13</v>
      </c>
      <c r="H18" s="6" t="s">
        <v>14</v>
      </c>
      <c r="I18" s="7">
        <v>7</v>
      </c>
    </row>
    <row r="19" customHeight="1" spans="1:9">
      <c r="A19" s="5">
        <v>17</v>
      </c>
      <c r="B19" s="5" t="s">
        <v>46</v>
      </c>
      <c r="C19" s="5" t="s">
        <v>11</v>
      </c>
      <c r="D19" s="5" t="s">
        <v>47</v>
      </c>
      <c r="E19" s="5" t="str">
        <f t="shared" si="2"/>
        <v>JY25070303</v>
      </c>
      <c r="F19" s="5" t="str">
        <f>"202507031415"</f>
        <v>202507031415</v>
      </c>
      <c r="G19" s="5" t="s">
        <v>13</v>
      </c>
      <c r="H19" s="6" t="s">
        <v>14</v>
      </c>
      <c r="I19" s="8"/>
    </row>
    <row r="20" customHeight="1" spans="1:9">
      <c r="A20" s="5">
        <v>18</v>
      </c>
      <c r="B20" s="5" t="s">
        <v>34</v>
      </c>
      <c r="C20" s="5" t="s">
        <v>11</v>
      </c>
      <c r="D20" s="5" t="s">
        <v>48</v>
      </c>
      <c r="E20" s="5" t="str">
        <f t="shared" si="2"/>
        <v>JY25070303</v>
      </c>
      <c r="F20" s="5" t="str">
        <f>"202507031426"</f>
        <v>202507031426</v>
      </c>
      <c r="G20" s="5" t="s">
        <v>13</v>
      </c>
      <c r="H20" s="6" t="s">
        <v>14</v>
      </c>
      <c r="I20" s="8"/>
    </row>
    <row r="21" customHeight="1" spans="1:9">
      <c r="A21" s="5">
        <v>19</v>
      </c>
      <c r="B21" s="5" t="s">
        <v>34</v>
      </c>
      <c r="C21" s="5" t="s">
        <v>11</v>
      </c>
      <c r="D21" s="5" t="s">
        <v>49</v>
      </c>
      <c r="E21" s="5" t="str">
        <f t="shared" si="2"/>
        <v>JY25070303</v>
      </c>
      <c r="F21" s="5" t="str">
        <f>"202507031429"</f>
        <v>202507031429</v>
      </c>
      <c r="G21" s="5" t="s">
        <v>13</v>
      </c>
      <c r="H21" s="6" t="s">
        <v>14</v>
      </c>
      <c r="I21" s="8"/>
    </row>
    <row r="22" customHeight="1" spans="1:9">
      <c r="A22" s="5">
        <v>20</v>
      </c>
      <c r="B22" s="5" t="s">
        <v>50</v>
      </c>
      <c r="C22" s="5" t="s">
        <v>11</v>
      </c>
      <c r="D22" s="5" t="s">
        <v>51</v>
      </c>
      <c r="E22" s="5" t="str">
        <f t="shared" si="2"/>
        <v>JY25070303</v>
      </c>
      <c r="F22" s="5" t="str">
        <f>"202507031417"</f>
        <v>202507031417</v>
      </c>
      <c r="G22" s="5" t="s">
        <v>13</v>
      </c>
      <c r="H22" s="6" t="s">
        <v>14</v>
      </c>
      <c r="I22" s="8"/>
    </row>
    <row r="23" customHeight="1" spans="1:9">
      <c r="A23" s="5">
        <v>21</v>
      </c>
      <c r="B23" s="5" t="s">
        <v>52</v>
      </c>
      <c r="C23" s="5" t="s">
        <v>11</v>
      </c>
      <c r="D23" s="5" t="s">
        <v>53</v>
      </c>
      <c r="E23" s="5" t="str">
        <f t="shared" si="2"/>
        <v>JY25070303</v>
      </c>
      <c r="F23" s="5" t="str">
        <f>"202507031420"</f>
        <v>202507031420</v>
      </c>
      <c r="G23" s="5" t="s">
        <v>13</v>
      </c>
      <c r="H23" s="6" t="s">
        <v>14</v>
      </c>
      <c r="I23" s="8"/>
    </row>
    <row r="24" customHeight="1" spans="1:9">
      <c r="A24" s="5">
        <v>22</v>
      </c>
      <c r="B24" s="5" t="s">
        <v>54</v>
      </c>
      <c r="C24" s="5" t="s">
        <v>11</v>
      </c>
      <c r="D24" s="5" t="s">
        <v>55</v>
      </c>
      <c r="E24" s="5" t="str">
        <f t="shared" si="2"/>
        <v>JY25070303</v>
      </c>
      <c r="F24" s="5" t="str">
        <f>"202507031430"</f>
        <v>202507031430</v>
      </c>
      <c r="G24" s="5" t="s">
        <v>13</v>
      </c>
      <c r="H24" s="6" t="s">
        <v>14</v>
      </c>
      <c r="I24" s="8"/>
    </row>
    <row r="25" customHeight="1" spans="1:9">
      <c r="A25" s="5">
        <v>23</v>
      </c>
      <c r="B25" s="5" t="s">
        <v>56</v>
      </c>
      <c r="C25" s="5" t="s">
        <v>11</v>
      </c>
      <c r="D25" s="5" t="s">
        <v>57</v>
      </c>
      <c r="E25" s="5" t="str">
        <f t="shared" si="2"/>
        <v>JY25070303</v>
      </c>
      <c r="F25" s="5" t="str">
        <f>"202507031419"</f>
        <v>202507031419</v>
      </c>
      <c r="G25" s="5" t="s">
        <v>13</v>
      </c>
      <c r="H25" s="6" t="s">
        <v>14</v>
      </c>
      <c r="I25" s="8"/>
    </row>
    <row r="26" customHeight="1" spans="1:9">
      <c r="A26" s="5">
        <v>24</v>
      </c>
      <c r="B26" s="5" t="s">
        <v>58</v>
      </c>
      <c r="C26" s="5" t="s">
        <v>11</v>
      </c>
      <c r="D26" s="5" t="s">
        <v>59</v>
      </c>
      <c r="E26" s="5" t="str">
        <f t="shared" si="2"/>
        <v>JY25070303</v>
      </c>
      <c r="F26" s="5" t="str">
        <f>"202507031421"</f>
        <v>202507031421</v>
      </c>
      <c r="G26" s="5" t="s">
        <v>13</v>
      </c>
      <c r="H26" s="6" t="s">
        <v>14</v>
      </c>
      <c r="I26" s="8"/>
    </row>
    <row r="27" customHeight="1" spans="1:9">
      <c r="A27" s="5">
        <v>25</v>
      </c>
      <c r="B27" s="5" t="s">
        <v>60</v>
      </c>
      <c r="C27" s="5" t="s">
        <v>11</v>
      </c>
      <c r="D27" s="5" t="s">
        <v>61</v>
      </c>
      <c r="E27" s="5" t="str">
        <f t="shared" si="2"/>
        <v>JY25070303</v>
      </c>
      <c r="F27" s="5" t="str">
        <f>"202507031428"</f>
        <v>202507031428</v>
      </c>
      <c r="G27" s="5" t="s">
        <v>13</v>
      </c>
      <c r="H27" s="6" t="s">
        <v>14</v>
      </c>
      <c r="I27" s="8"/>
    </row>
    <row r="28" customHeight="1" spans="1:9">
      <c r="A28" s="5">
        <v>26</v>
      </c>
      <c r="B28" s="5" t="s">
        <v>62</v>
      </c>
      <c r="C28" s="5" t="s">
        <v>11</v>
      </c>
      <c r="D28" s="5" t="s">
        <v>63</v>
      </c>
      <c r="E28" s="5" t="str">
        <f t="shared" si="2"/>
        <v>JY25070303</v>
      </c>
      <c r="F28" s="5" t="str">
        <f>"202507031408"</f>
        <v>202507031408</v>
      </c>
      <c r="G28" s="5" t="s">
        <v>13</v>
      </c>
      <c r="H28" s="6" t="s">
        <v>14</v>
      </c>
      <c r="I28" s="8"/>
    </row>
    <row r="29" customHeight="1" spans="1:9">
      <c r="A29" s="5">
        <v>27</v>
      </c>
      <c r="B29" s="5" t="s">
        <v>64</v>
      </c>
      <c r="C29" s="5" t="s">
        <v>11</v>
      </c>
      <c r="D29" s="5" t="s">
        <v>65</v>
      </c>
      <c r="E29" s="5" t="str">
        <f t="shared" si="2"/>
        <v>JY25070303</v>
      </c>
      <c r="F29" s="5" t="str">
        <f>"202507031425"</f>
        <v>202507031425</v>
      </c>
      <c r="G29" s="5" t="s">
        <v>13</v>
      </c>
      <c r="H29" s="6" t="s">
        <v>14</v>
      </c>
      <c r="I29" s="8"/>
    </row>
    <row r="30" customHeight="1" spans="1:9">
      <c r="A30" s="5">
        <v>28</v>
      </c>
      <c r="B30" s="5" t="s">
        <v>66</v>
      </c>
      <c r="C30" s="5" t="s">
        <v>11</v>
      </c>
      <c r="D30" s="5" t="s">
        <v>67</v>
      </c>
      <c r="E30" s="5" t="str">
        <f t="shared" si="2"/>
        <v>JY25070303</v>
      </c>
      <c r="F30" s="5" t="str">
        <f>"202507031414"</f>
        <v>202507031414</v>
      </c>
      <c r="G30" s="5" t="s">
        <v>13</v>
      </c>
      <c r="H30" s="6" t="s">
        <v>14</v>
      </c>
      <c r="I30" s="8"/>
    </row>
    <row r="31" customHeight="1" spans="1:9">
      <c r="A31" s="5">
        <v>29</v>
      </c>
      <c r="B31" s="5" t="s">
        <v>68</v>
      </c>
      <c r="C31" s="5" t="s">
        <v>11</v>
      </c>
      <c r="D31" s="5" t="s">
        <v>69</v>
      </c>
      <c r="E31" s="5" t="str">
        <f t="shared" si="2"/>
        <v>JY25070303</v>
      </c>
      <c r="F31" s="5" t="str">
        <f>"202507031411"</f>
        <v>202507031411</v>
      </c>
      <c r="G31" s="5" t="s">
        <v>13</v>
      </c>
      <c r="H31" s="6" t="s">
        <v>14</v>
      </c>
      <c r="I31" s="8"/>
    </row>
    <row r="32" customHeight="1" spans="1:9">
      <c r="A32" s="5">
        <v>30</v>
      </c>
      <c r="B32" s="5" t="s">
        <v>70</v>
      </c>
      <c r="C32" s="5" t="s">
        <v>11</v>
      </c>
      <c r="D32" s="5" t="s">
        <v>71</v>
      </c>
      <c r="E32" s="5" t="str">
        <f>"JY25070404"</f>
        <v>JY25070404</v>
      </c>
      <c r="F32" s="5" t="str">
        <f>"202507032127"</f>
        <v>202507032127</v>
      </c>
      <c r="G32" s="5" t="s">
        <v>13</v>
      </c>
      <c r="H32" s="6" t="s">
        <v>14</v>
      </c>
      <c r="I32" s="7">
        <v>1</v>
      </c>
    </row>
    <row r="33" customHeight="1" spans="1:9">
      <c r="A33" s="5">
        <v>31</v>
      </c>
      <c r="B33" s="5" t="s">
        <v>72</v>
      </c>
      <c r="C33" s="5" t="s">
        <v>11</v>
      </c>
      <c r="D33" s="5" t="s">
        <v>73</v>
      </c>
      <c r="E33" s="5" t="str">
        <f>"JY25070404"</f>
        <v>JY25070404</v>
      </c>
      <c r="F33" s="5" t="str">
        <f>"202507032129"</f>
        <v>202507032129</v>
      </c>
      <c r="G33" s="5" t="s">
        <v>13</v>
      </c>
      <c r="H33" s="6" t="s">
        <v>14</v>
      </c>
      <c r="I33" s="8"/>
    </row>
    <row r="34" customHeight="1" spans="1:9">
      <c r="A34" s="5">
        <v>32</v>
      </c>
      <c r="B34" s="5" t="s">
        <v>74</v>
      </c>
      <c r="C34" s="5" t="s">
        <v>11</v>
      </c>
      <c r="D34" s="5" t="s">
        <v>75</v>
      </c>
      <c r="E34" s="5" t="str">
        <f>"JY25070505"</f>
        <v>JY25070505</v>
      </c>
      <c r="F34" s="5" t="str">
        <f>"202507031625"</f>
        <v>202507031625</v>
      </c>
      <c r="G34" s="5" t="s">
        <v>13</v>
      </c>
      <c r="H34" s="6" t="s">
        <v>14</v>
      </c>
      <c r="I34" s="6">
        <v>2</v>
      </c>
    </row>
    <row r="35" customHeight="1" spans="1:9">
      <c r="A35" s="5">
        <v>33</v>
      </c>
      <c r="B35" s="5" t="s">
        <v>76</v>
      </c>
      <c r="C35" s="5" t="s">
        <v>11</v>
      </c>
      <c r="D35" s="5" t="s">
        <v>77</v>
      </c>
      <c r="E35" s="5" t="str">
        <f>"JY25070505"</f>
        <v>JY25070505</v>
      </c>
      <c r="F35" s="5" t="str">
        <f>"202507031627"</f>
        <v>202507031627</v>
      </c>
      <c r="G35" s="5" t="s">
        <v>13</v>
      </c>
      <c r="H35" s="6" t="s">
        <v>14</v>
      </c>
      <c r="I35" s="6"/>
    </row>
    <row r="36" customHeight="1" spans="1:9">
      <c r="A36" s="5">
        <v>34</v>
      </c>
      <c r="B36" s="5" t="s">
        <v>78</v>
      </c>
      <c r="C36" s="5" t="s">
        <v>11</v>
      </c>
      <c r="D36" s="5" t="s">
        <v>79</v>
      </c>
      <c r="E36" s="5" t="str">
        <f>"JY25070505"</f>
        <v>JY25070505</v>
      </c>
      <c r="F36" s="5" t="str">
        <f>"202507031623"</f>
        <v>202507031623</v>
      </c>
      <c r="G36" s="5" t="s">
        <v>13</v>
      </c>
      <c r="H36" s="6" t="s">
        <v>14</v>
      </c>
      <c r="I36" s="6"/>
    </row>
    <row r="37" customHeight="1" spans="1:9">
      <c r="A37" s="5">
        <v>35</v>
      </c>
      <c r="B37" s="5" t="s">
        <v>80</v>
      </c>
      <c r="C37" s="5" t="s">
        <v>11</v>
      </c>
      <c r="D37" s="5" t="s">
        <v>81</v>
      </c>
      <c r="E37" s="5" t="str">
        <f>"JY25070505"</f>
        <v>JY25070505</v>
      </c>
      <c r="F37" s="5" t="str">
        <f>"202507031624"</f>
        <v>202507031624</v>
      </c>
      <c r="G37" s="5" t="s">
        <v>13</v>
      </c>
      <c r="H37" s="6" t="s">
        <v>14</v>
      </c>
      <c r="I37" s="6"/>
    </row>
    <row r="38" customHeight="1" spans="1:9">
      <c r="A38" s="5">
        <v>36</v>
      </c>
      <c r="B38" s="5" t="s">
        <v>82</v>
      </c>
      <c r="C38" s="5" t="s">
        <v>11</v>
      </c>
      <c r="D38" s="5" t="s">
        <v>83</v>
      </c>
      <c r="E38" s="5" t="str">
        <f>"JY25070606"</f>
        <v>JY25070606</v>
      </c>
      <c r="F38" s="5" t="str">
        <f>"202507031908"</f>
        <v>202507031908</v>
      </c>
      <c r="G38" s="5" t="s">
        <v>13</v>
      </c>
      <c r="H38" s="6" t="s">
        <v>14</v>
      </c>
      <c r="I38" s="7">
        <v>2</v>
      </c>
    </row>
    <row r="39" customHeight="1" spans="1:9">
      <c r="A39" s="5">
        <v>37</v>
      </c>
      <c r="B39" s="5" t="s">
        <v>84</v>
      </c>
      <c r="C39" s="5" t="s">
        <v>11</v>
      </c>
      <c r="D39" s="5" t="s">
        <v>85</v>
      </c>
      <c r="E39" s="5" t="str">
        <f>"JY25070606"</f>
        <v>JY25070606</v>
      </c>
      <c r="F39" s="5" t="str">
        <f>"202507031905"</f>
        <v>202507031905</v>
      </c>
      <c r="G39" s="5" t="s">
        <v>13</v>
      </c>
      <c r="H39" s="6" t="s">
        <v>14</v>
      </c>
      <c r="I39" s="8"/>
    </row>
    <row r="40" customHeight="1" spans="1:9">
      <c r="A40" s="5">
        <v>38</v>
      </c>
      <c r="B40" s="5" t="s">
        <v>86</v>
      </c>
      <c r="C40" s="5" t="s">
        <v>11</v>
      </c>
      <c r="D40" s="5" t="s">
        <v>87</v>
      </c>
      <c r="E40" s="5" t="str">
        <f>"JY25070606"</f>
        <v>JY25070606</v>
      </c>
      <c r="F40" s="5" t="str">
        <f>"202507031901"</f>
        <v>202507031901</v>
      </c>
      <c r="G40" s="5" t="s">
        <v>13</v>
      </c>
      <c r="H40" s="6" t="s">
        <v>14</v>
      </c>
      <c r="I40" s="8"/>
    </row>
    <row r="41" customHeight="1" spans="1:9">
      <c r="A41" s="5">
        <v>39</v>
      </c>
      <c r="B41" s="5" t="s">
        <v>88</v>
      </c>
      <c r="C41" s="5" t="s">
        <v>11</v>
      </c>
      <c r="D41" s="5" t="s">
        <v>89</v>
      </c>
      <c r="E41" s="5" t="str">
        <f>"JY25070606"</f>
        <v>JY25070606</v>
      </c>
      <c r="F41" s="5" t="str">
        <f>"202507031909"</f>
        <v>202507031909</v>
      </c>
      <c r="G41" s="5" t="s">
        <v>13</v>
      </c>
      <c r="H41" s="6" t="s">
        <v>14</v>
      </c>
      <c r="I41" s="8"/>
    </row>
    <row r="42" customHeight="1" spans="1:9">
      <c r="A42" s="5">
        <v>40</v>
      </c>
      <c r="B42" s="5" t="s">
        <v>90</v>
      </c>
      <c r="C42" s="5" t="s">
        <v>11</v>
      </c>
      <c r="D42" s="5" t="s">
        <v>91</v>
      </c>
      <c r="E42" s="5" t="str">
        <f>"JY25070707"</f>
        <v>JY25070707</v>
      </c>
      <c r="F42" s="5" t="str">
        <f>"202507032019"</f>
        <v>202507032019</v>
      </c>
      <c r="G42" s="5" t="s">
        <v>13</v>
      </c>
      <c r="H42" s="6" t="s">
        <v>14</v>
      </c>
      <c r="I42" s="7">
        <v>1</v>
      </c>
    </row>
    <row r="43" customHeight="1" spans="1:9">
      <c r="A43" s="5">
        <v>41</v>
      </c>
      <c r="B43" s="5" t="s">
        <v>92</v>
      </c>
      <c r="C43" s="5" t="s">
        <v>11</v>
      </c>
      <c r="D43" s="5" t="s">
        <v>93</v>
      </c>
      <c r="E43" s="5" t="str">
        <f>"JY25070707"</f>
        <v>JY25070707</v>
      </c>
      <c r="F43" s="5" t="str">
        <f>"202507032009"</f>
        <v>202507032009</v>
      </c>
      <c r="G43" s="5" t="s">
        <v>13</v>
      </c>
      <c r="H43" s="6" t="s">
        <v>14</v>
      </c>
      <c r="I43" s="8"/>
    </row>
    <row r="44" customHeight="1" spans="1:9">
      <c r="A44" s="5">
        <v>42</v>
      </c>
      <c r="B44" s="5" t="s">
        <v>94</v>
      </c>
      <c r="C44" s="5" t="s">
        <v>11</v>
      </c>
      <c r="D44" s="5" t="s">
        <v>95</v>
      </c>
      <c r="E44" s="5" t="str">
        <f>"JY25070808"</f>
        <v>JY25070808</v>
      </c>
      <c r="F44" s="5" t="str">
        <f>"202507032002"</f>
        <v>202507032002</v>
      </c>
      <c r="G44" s="5" t="s">
        <v>13</v>
      </c>
      <c r="H44" s="6" t="s">
        <v>14</v>
      </c>
      <c r="I44" s="7">
        <v>1</v>
      </c>
    </row>
    <row r="45" customHeight="1" spans="1:9">
      <c r="A45" s="5">
        <v>43</v>
      </c>
      <c r="B45" s="5" t="s">
        <v>96</v>
      </c>
      <c r="C45" s="5" t="s">
        <v>11</v>
      </c>
      <c r="D45" s="5" t="s">
        <v>97</v>
      </c>
      <c r="E45" s="5" t="str">
        <f>"JY25070808"</f>
        <v>JY25070808</v>
      </c>
      <c r="F45" s="5" t="str">
        <f>"202507032007"</f>
        <v>202507032007</v>
      </c>
      <c r="G45" s="5" t="s">
        <v>13</v>
      </c>
      <c r="H45" s="6" t="s">
        <v>14</v>
      </c>
      <c r="I45" s="8"/>
    </row>
    <row r="46" customHeight="1" spans="1:9">
      <c r="A46" s="5">
        <v>44</v>
      </c>
      <c r="B46" s="5" t="s">
        <v>34</v>
      </c>
      <c r="C46" s="5" t="s">
        <v>11</v>
      </c>
      <c r="D46" s="5" t="s">
        <v>98</v>
      </c>
      <c r="E46" s="5" t="str">
        <f t="shared" ref="E46:E56" si="3">"JY25070909"</f>
        <v>JY25070909</v>
      </c>
      <c r="F46" s="5" t="str">
        <f>"202507031916"</f>
        <v>202507031916</v>
      </c>
      <c r="G46" s="5" t="s">
        <v>13</v>
      </c>
      <c r="H46" s="6" t="s">
        <v>14</v>
      </c>
      <c r="I46" s="7">
        <v>3</v>
      </c>
    </row>
    <row r="47" customHeight="1" spans="1:9">
      <c r="A47" s="5">
        <v>45</v>
      </c>
      <c r="B47" s="5" t="s">
        <v>99</v>
      </c>
      <c r="C47" s="5" t="s">
        <v>11</v>
      </c>
      <c r="D47" s="5" t="s">
        <v>100</v>
      </c>
      <c r="E47" s="5" t="str">
        <f t="shared" si="3"/>
        <v>JY25070909</v>
      </c>
      <c r="F47" s="5" t="str">
        <f>"202507031913"</f>
        <v>202507031913</v>
      </c>
      <c r="G47" s="5" t="s">
        <v>13</v>
      </c>
      <c r="H47" s="6" t="s">
        <v>14</v>
      </c>
      <c r="I47" s="8"/>
    </row>
    <row r="48" customHeight="1" spans="1:9">
      <c r="A48" s="5">
        <v>46</v>
      </c>
      <c r="B48" s="5" t="s">
        <v>101</v>
      </c>
      <c r="C48" s="5" t="s">
        <v>11</v>
      </c>
      <c r="D48" s="5" t="s">
        <v>102</v>
      </c>
      <c r="E48" s="5" t="str">
        <f t="shared" si="3"/>
        <v>JY25070909</v>
      </c>
      <c r="F48" s="5" t="str">
        <f>"202507031921"</f>
        <v>202507031921</v>
      </c>
      <c r="G48" s="5" t="s">
        <v>13</v>
      </c>
      <c r="H48" s="6" t="s">
        <v>14</v>
      </c>
      <c r="I48" s="8"/>
    </row>
    <row r="49" customHeight="1" spans="1:9">
      <c r="A49" s="5">
        <v>47</v>
      </c>
      <c r="B49" s="5" t="s">
        <v>34</v>
      </c>
      <c r="C49" s="5" t="s">
        <v>11</v>
      </c>
      <c r="D49" s="5" t="s">
        <v>103</v>
      </c>
      <c r="E49" s="5" t="str">
        <f t="shared" si="3"/>
        <v>JY25070909</v>
      </c>
      <c r="F49" s="5" t="str">
        <f>"202507031918"</f>
        <v>202507031918</v>
      </c>
      <c r="G49" s="5" t="s">
        <v>13</v>
      </c>
      <c r="H49" s="6" t="s">
        <v>14</v>
      </c>
      <c r="I49" s="8"/>
    </row>
    <row r="50" customHeight="1" spans="1:9">
      <c r="A50" s="5">
        <v>48</v>
      </c>
      <c r="B50" s="5" t="s">
        <v>104</v>
      </c>
      <c r="C50" s="5" t="s">
        <v>11</v>
      </c>
      <c r="D50" s="5" t="s">
        <v>105</v>
      </c>
      <c r="E50" s="5" t="str">
        <f t="shared" si="3"/>
        <v>JY25070909</v>
      </c>
      <c r="F50" s="5" t="str">
        <f>"202507031919"</f>
        <v>202507031919</v>
      </c>
      <c r="G50" s="5" t="s">
        <v>13</v>
      </c>
      <c r="H50" s="6" t="s">
        <v>14</v>
      </c>
      <c r="I50" s="8"/>
    </row>
    <row r="51" customHeight="1" spans="1:9">
      <c r="A51" s="5">
        <v>49</v>
      </c>
      <c r="B51" s="5" t="s">
        <v>106</v>
      </c>
      <c r="C51" s="5" t="s">
        <v>11</v>
      </c>
      <c r="D51" s="5" t="s">
        <v>107</v>
      </c>
      <c r="E51" s="5" t="str">
        <f t="shared" si="3"/>
        <v>JY25070909</v>
      </c>
      <c r="F51" s="5" t="str">
        <f>"202507031912"</f>
        <v>202507031912</v>
      </c>
      <c r="G51" s="5" t="s">
        <v>13</v>
      </c>
      <c r="H51" s="6" t="s">
        <v>14</v>
      </c>
      <c r="I51" s="8"/>
    </row>
    <row r="52" customHeight="1" spans="1:9">
      <c r="A52" s="5">
        <v>50</v>
      </c>
      <c r="B52" s="5" t="s">
        <v>108</v>
      </c>
      <c r="C52" s="5" t="s">
        <v>11</v>
      </c>
      <c r="D52" s="5" t="s">
        <v>109</v>
      </c>
      <c r="E52" s="5" t="str">
        <f>"JY25071010"</f>
        <v>JY25071010</v>
      </c>
      <c r="F52" s="5" t="str">
        <f>"202507031805"</f>
        <v>202507031805</v>
      </c>
      <c r="G52" s="5" t="s">
        <v>13</v>
      </c>
      <c r="H52" s="6" t="s">
        <v>14</v>
      </c>
      <c r="I52" s="7">
        <v>2</v>
      </c>
    </row>
    <row r="53" customHeight="1" spans="1:9">
      <c r="A53" s="5">
        <v>51</v>
      </c>
      <c r="B53" s="5" t="s">
        <v>110</v>
      </c>
      <c r="C53" s="5" t="s">
        <v>11</v>
      </c>
      <c r="D53" s="5" t="s">
        <v>111</v>
      </c>
      <c r="E53" s="5" t="str">
        <f>"JY25071010"</f>
        <v>JY25071010</v>
      </c>
      <c r="F53" s="5" t="str">
        <f>"202507031801"</f>
        <v>202507031801</v>
      </c>
      <c r="G53" s="5" t="s">
        <v>13</v>
      </c>
      <c r="H53" s="6" t="s">
        <v>14</v>
      </c>
      <c r="I53" s="8"/>
    </row>
    <row r="54" customHeight="1" spans="1:9">
      <c r="A54" s="5">
        <v>52</v>
      </c>
      <c r="B54" s="5" t="s">
        <v>112</v>
      </c>
      <c r="C54" s="5" t="s">
        <v>11</v>
      </c>
      <c r="D54" s="5" t="s">
        <v>113</v>
      </c>
      <c r="E54" s="5" t="str">
        <f>"JY25071010"</f>
        <v>JY25071010</v>
      </c>
      <c r="F54" s="5" t="str">
        <f>"202507031806"</f>
        <v>202507031806</v>
      </c>
      <c r="G54" s="5" t="s">
        <v>13</v>
      </c>
      <c r="H54" s="6" t="s">
        <v>14</v>
      </c>
      <c r="I54" s="8"/>
    </row>
    <row r="55" customHeight="1" spans="1:9">
      <c r="A55" s="5">
        <v>53</v>
      </c>
      <c r="B55" s="5" t="s">
        <v>80</v>
      </c>
      <c r="C55" s="5" t="s">
        <v>11</v>
      </c>
      <c r="D55" s="5" t="s">
        <v>114</v>
      </c>
      <c r="E55" s="5" t="str">
        <f>"JY25071010"</f>
        <v>JY25071010</v>
      </c>
      <c r="F55" s="5" t="str">
        <f>"202507031810"</f>
        <v>202507031810</v>
      </c>
      <c r="G55" s="5" t="s">
        <v>13</v>
      </c>
      <c r="H55" s="6" t="s">
        <v>14</v>
      </c>
      <c r="I55" s="8"/>
    </row>
    <row r="56" customHeight="1" spans="1:9">
      <c r="A56" s="5">
        <v>54</v>
      </c>
      <c r="B56" s="5" t="s">
        <v>115</v>
      </c>
      <c r="C56" s="5" t="s">
        <v>26</v>
      </c>
      <c r="D56" s="5" t="s">
        <v>116</v>
      </c>
      <c r="E56" s="5" t="str">
        <f t="shared" ref="E56:E72" si="4">"JY25071111"</f>
        <v>JY25071111</v>
      </c>
      <c r="F56" s="5" t="str">
        <f>"202507032108"</f>
        <v>202507032108</v>
      </c>
      <c r="G56" s="5" t="s">
        <v>13</v>
      </c>
      <c r="H56" s="6" t="s">
        <v>14</v>
      </c>
      <c r="I56" s="7">
        <v>3</v>
      </c>
    </row>
    <row r="57" customHeight="1" spans="1:9">
      <c r="A57" s="5">
        <v>55</v>
      </c>
      <c r="B57" s="5" t="s">
        <v>117</v>
      </c>
      <c r="C57" s="5" t="s">
        <v>26</v>
      </c>
      <c r="D57" s="5" t="s">
        <v>118</v>
      </c>
      <c r="E57" s="5" t="str">
        <f t="shared" si="4"/>
        <v>JY25071111</v>
      </c>
      <c r="F57" s="5" t="str">
        <f>"202507032102"</f>
        <v>202507032102</v>
      </c>
      <c r="G57" s="5" t="s">
        <v>13</v>
      </c>
      <c r="H57" s="6" t="s">
        <v>14</v>
      </c>
      <c r="I57" s="8"/>
    </row>
    <row r="58" customHeight="1" spans="1:9">
      <c r="A58" s="5">
        <v>56</v>
      </c>
      <c r="B58" s="5" t="s">
        <v>119</v>
      </c>
      <c r="C58" s="5" t="s">
        <v>11</v>
      </c>
      <c r="D58" s="5" t="s">
        <v>120</v>
      </c>
      <c r="E58" s="5" t="str">
        <f t="shared" si="4"/>
        <v>JY25071111</v>
      </c>
      <c r="F58" s="5" t="str">
        <f>"202507032107"</f>
        <v>202507032107</v>
      </c>
      <c r="G58" s="5" t="s">
        <v>13</v>
      </c>
      <c r="H58" s="6" t="s">
        <v>14</v>
      </c>
      <c r="I58" s="8"/>
    </row>
    <row r="59" customHeight="1" spans="1:9">
      <c r="A59" s="5">
        <v>57</v>
      </c>
      <c r="B59" s="5" t="s">
        <v>121</v>
      </c>
      <c r="C59" s="5" t="s">
        <v>26</v>
      </c>
      <c r="D59" s="5" t="s">
        <v>122</v>
      </c>
      <c r="E59" s="5" t="str">
        <f t="shared" si="4"/>
        <v>JY25071111</v>
      </c>
      <c r="F59" s="5" t="str">
        <f>"202507032103"</f>
        <v>202507032103</v>
      </c>
      <c r="G59" s="5" t="s">
        <v>13</v>
      </c>
      <c r="H59" s="6" t="s">
        <v>14</v>
      </c>
      <c r="I59" s="8"/>
    </row>
    <row r="60" customHeight="1" spans="1:9">
      <c r="A60" s="5">
        <v>58</v>
      </c>
      <c r="B60" s="5" t="s">
        <v>123</v>
      </c>
      <c r="C60" s="5" t="s">
        <v>26</v>
      </c>
      <c r="D60" s="5" t="s">
        <v>124</v>
      </c>
      <c r="E60" s="5" t="str">
        <f t="shared" si="4"/>
        <v>JY25071111</v>
      </c>
      <c r="F60" s="5" t="str">
        <f>"202507032111"</f>
        <v>202507032111</v>
      </c>
      <c r="G60" s="5" t="s">
        <v>13</v>
      </c>
      <c r="H60" s="6" t="s">
        <v>14</v>
      </c>
      <c r="I60" s="8"/>
    </row>
    <row r="61" customHeight="1" spans="1:9">
      <c r="A61" s="5">
        <v>59</v>
      </c>
      <c r="B61" s="5" t="s">
        <v>125</v>
      </c>
      <c r="C61" s="5" t="s">
        <v>11</v>
      </c>
      <c r="D61" s="5" t="s">
        <v>126</v>
      </c>
      <c r="E61" s="5" t="str">
        <f t="shared" si="4"/>
        <v>JY25071111</v>
      </c>
      <c r="F61" s="5" t="str">
        <f>"202507032106"</f>
        <v>202507032106</v>
      </c>
      <c r="G61" s="5" t="s">
        <v>13</v>
      </c>
      <c r="H61" s="6" t="s">
        <v>14</v>
      </c>
      <c r="I61" s="8"/>
    </row>
    <row r="62" customHeight="1" spans="1:9">
      <c r="A62" s="5">
        <v>60</v>
      </c>
      <c r="B62" s="5" t="s">
        <v>127</v>
      </c>
      <c r="C62" s="5" t="s">
        <v>11</v>
      </c>
      <c r="D62" s="5" t="s">
        <v>128</v>
      </c>
      <c r="E62" s="5" t="str">
        <f>"JY25071212"</f>
        <v>JY25071212</v>
      </c>
      <c r="F62" s="5" t="str">
        <f>"202507031928"</f>
        <v>202507031928</v>
      </c>
      <c r="G62" s="5" t="s">
        <v>13</v>
      </c>
      <c r="H62" s="6" t="s">
        <v>14</v>
      </c>
      <c r="I62" s="7">
        <v>1</v>
      </c>
    </row>
    <row r="63" customHeight="1" spans="1:9">
      <c r="A63" s="5">
        <v>61</v>
      </c>
      <c r="B63" s="5" t="s">
        <v>129</v>
      </c>
      <c r="C63" s="5" t="s">
        <v>11</v>
      </c>
      <c r="D63" s="5" t="s">
        <v>130</v>
      </c>
      <c r="E63" s="5" t="str">
        <f>"JY25071212"</f>
        <v>JY25071212</v>
      </c>
      <c r="F63" s="5" t="str">
        <f>"202507031926"</f>
        <v>202507031926</v>
      </c>
      <c r="G63" s="5" t="s">
        <v>13</v>
      </c>
      <c r="H63" s="6" t="s">
        <v>14</v>
      </c>
      <c r="I63" s="8"/>
    </row>
    <row r="64" customHeight="1" spans="1:9">
      <c r="A64" s="5">
        <v>62</v>
      </c>
      <c r="B64" s="5" t="s">
        <v>131</v>
      </c>
      <c r="C64" s="5" t="s">
        <v>11</v>
      </c>
      <c r="D64" s="5" t="s">
        <v>132</v>
      </c>
      <c r="E64" s="5" t="str">
        <f t="shared" ref="E64:E78" si="5">"JY25071313"</f>
        <v>JY25071313</v>
      </c>
      <c r="F64" s="5" t="str">
        <f>"202507031109"</f>
        <v>202507031109</v>
      </c>
      <c r="G64" s="5" t="s">
        <v>133</v>
      </c>
      <c r="H64" s="6" t="s">
        <v>14</v>
      </c>
      <c r="I64" s="7">
        <v>5</v>
      </c>
    </row>
    <row r="65" customHeight="1" spans="1:9">
      <c r="A65" s="5">
        <v>63</v>
      </c>
      <c r="B65" s="5" t="s">
        <v>134</v>
      </c>
      <c r="C65" s="5" t="s">
        <v>11</v>
      </c>
      <c r="D65" s="5" t="s">
        <v>135</v>
      </c>
      <c r="E65" s="5" t="str">
        <f t="shared" si="5"/>
        <v>JY25071313</v>
      </c>
      <c r="F65" s="5" t="str">
        <f>"202507031103"</f>
        <v>202507031103</v>
      </c>
      <c r="G65" s="5" t="s">
        <v>133</v>
      </c>
      <c r="H65" s="6" t="s">
        <v>14</v>
      </c>
      <c r="I65" s="8"/>
    </row>
    <row r="66" customHeight="1" spans="1:9">
      <c r="A66" s="5">
        <v>64</v>
      </c>
      <c r="B66" s="5" t="s">
        <v>136</v>
      </c>
      <c r="C66" s="5" t="s">
        <v>11</v>
      </c>
      <c r="D66" s="5" t="s">
        <v>137</v>
      </c>
      <c r="E66" s="5" t="str">
        <f t="shared" si="5"/>
        <v>JY25071313</v>
      </c>
      <c r="F66" s="5" t="str">
        <f>"202507031107"</f>
        <v>202507031107</v>
      </c>
      <c r="G66" s="5" t="s">
        <v>133</v>
      </c>
      <c r="H66" s="6" t="s">
        <v>14</v>
      </c>
      <c r="I66" s="8"/>
    </row>
    <row r="67" customHeight="1" spans="1:9">
      <c r="A67" s="5">
        <v>65</v>
      </c>
      <c r="B67" s="5" t="s">
        <v>138</v>
      </c>
      <c r="C67" s="5" t="s">
        <v>11</v>
      </c>
      <c r="D67" s="5" t="s">
        <v>139</v>
      </c>
      <c r="E67" s="5" t="str">
        <f t="shared" si="5"/>
        <v>JY25071313</v>
      </c>
      <c r="F67" s="5" t="str">
        <f>"202507031112"</f>
        <v>202507031112</v>
      </c>
      <c r="G67" s="5" t="s">
        <v>133</v>
      </c>
      <c r="H67" s="6" t="s">
        <v>14</v>
      </c>
      <c r="I67" s="8"/>
    </row>
    <row r="68" customHeight="1" spans="1:9">
      <c r="A68" s="5">
        <v>66</v>
      </c>
      <c r="B68" s="5" t="s">
        <v>72</v>
      </c>
      <c r="C68" s="5" t="s">
        <v>11</v>
      </c>
      <c r="D68" s="5" t="s">
        <v>140</v>
      </c>
      <c r="E68" s="5" t="str">
        <f t="shared" si="5"/>
        <v>JY25071313</v>
      </c>
      <c r="F68" s="5" t="str">
        <f>"202507031101"</f>
        <v>202507031101</v>
      </c>
      <c r="G68" s="5" t="s">
        <v>133</v>
      </c>
      <c r="H68" s="6" t="s">
        <v>14</v>
      </c>
      <c r="I68" s="8"/>
    </row>
    <row r="69" customHeight="1" spans="1:9">
      <c r="A69" s="5">
        <v>67</v>
      </c>
      <c r="B69" s="5" t="s">
        <v>141</v>
      </c>
      <c r="C69" s="5" t="s">
        <v>11</v>
      </c>
      <c r="D69" s="5" t="s">
        <v>142</v>
      </c>
      <c r="E69" s="5" t="str">
        <f t="shared" si="5"/>
        <v>JY25071313</v>
      </c>
      <c r="F69" s="5" t="str">
        <f>"202507031102"</f>
        <v>202507031102</v>
      </c>
      <c r="G69" s="5" t="s">
        <v>133</v>
      </c>
      <c r="H69" s="6" t="s">
        <v>14</v>
      </c>
      <c r="I69" s="8"/>
    </row>
    <row r="70" customHeight="1" spans="1:9">
      <c r="A70" s="5">
        <v>68</v>
      </c>
      <c r="B70" s="5" t="s">
        <v>143</v>
      </c>
      <c r="C70" s="5" t="s">
        <v>11</v>
      </c>
      <c r="D70" s="5" t="s">
        <v>144</v>
      </c>
      <c r="E70" s="5" t="str">
        <f t="shared" si="5"/>
        <v>JY25071313</v>
      </c>
      <c r="F70" s="5" t="str">
        <f>"202507031115"</f>
        <v>202507031115</v>
      </c>
      <c r="G70" s="5" t="s">
        <v>133</v>
      </c>
      <c r="H70" s="6" t="s">
        <v>14</v>
      </c>
      <c r="I70" s="8"/>
    </row>
    <row r="71" customHeight="1" spans="1:9">
      <c r="A71" s="5">
        <v>69</v>
      </c>
      <c r="B71" s="5" t="s">
        <v>145</v>
      </c>
      <c r="C71" s="5" t="s">
        <v>11</v>
      </c>
      <c r="D71" s="5" t="s">
        <v>146</v>
      </c>
      <c r="E71" s="5" t="str">
        <f t="shared" si="5"/>
        <v>JY25071313</v>
      </c>
      <c r="F71" s="5" t="str">
        <f>"202507031111"</f>
        <v>202507031111</v>
      </c>
      <c r="G71" s="5" t="s">
        <v>133</v>
      </c>
      <c r="H71" s="6" t="s">
        <v>14</v>
      </c>
      <c r="I71" s="8"/>
    </row>
    <row r="72" customHeight="1" spans="1:9">
      <c r="A72" s="5">
        <v>70</v>
      </c>
      <c r="B72" s="5" t="s">
        <v>147</v>
      </c>
      <c r="C72" s="5" t="s">
        <v>11</v>
      </c>
      <c r="D72" s="5" t="s">
        <v>103</v>
      </c>
      <c r="E72" s="5" t="str">
        <f t="shared" si="5"/>
        <v>JY25071313</v>
      </c>
      <c r="F72" s="5" t="str">
        <f>"202507031104"</f>
        <v>202507031104</v>
      </c>
      <c r="G72" s="5" t="s">
        <v>133</v>
      </c>
      <c r="H72" s="6" t="s">
        <v>14</v>
      </c>
      <c r="I72" s="8"/>
    </row>
    <row r="73" customHeight="1" spans="1:9">
      <c r="A73" s="5">
        <v>71</v>
      </c>
      <c r="B73" s="5" t="s">
        <v>148</v>
      </c>
      <c r="C73" s="5" t="s">
        <v>11</v>
      </c>
      <c r="D73" s="5" t="s">
        <v>149</v>
      </c>
      <c r="E73" s="5" t="str">
        <f t="shared" si="5"/>
        <v>JY25071313</v>
      </c>
      <c r="F73" s="5" t="str">
        <f>"202507031110"</f>
        <v>202507031110</v>
      </c>
      <c r="G73" s="5" t="s">
        <v>133</v>
      </c>
      <c r="H73" s="6" t="s">
        <v>14</v>
      </c>
      <c r="I73" s="8"/>
    </row>
    <row r="74" customHeight="1" spans="1:9">
      <c r="A74" s="5">
        <v>72</v>
      </c>
      <c r="B74" s="5" t="s">
        <v>150</v>
      </c>
      <c r="C74" s="5" t="s">
        <v>11</v>
      </c>
      <c r="D74" s="5" t="s">
        <v>151</v>
      </c>
      <c r="E74" s="5" t="str">
        <f t="shared" ref="E74:E90" si="6">"JY25071414"</f>
        <v>JY25071414</v>
      </c>
      <c r="F74" s="5" t="str">
        <f>"202507031202"</f>
        <v>202507031202</v>
      </c>
      <c r="G74" s="5" t="s">
        <v>133</v>
      </c>
      <c r="H74" s="6" t="s">
        <v>14</v>
      </c>
      <c r="I74" s="7">
        <v>5</v>
      </c>
    </row>
    <row r="75" customHeight="1" spans="1:9">
      <c r="A75" s="5">
        <v>73</v>
      </c>
      <c r="B75" s="5" t="s">
        <v>152</v>
      </c>
      <c r="C75" s="5" t="s">
        <v>11</v>
      </c>
      <c r="D75" s="5" t="s">
        <v>153</v>
      </c>
      <c r="E75" s="5" t="str">
        <f t="shared" si="6"/>
        <v>JY25071414</v>
      </c>
      <c r="F75" s="5" t="str">
        <f>"202507031117"</f>
        <v>202507031117</v>
      </c>
      <c r="G75" s="5" t="s">
        <v>133</v>
      </c>
      <c r="H75" s="6" t="s">
        <v>14</v>
      </c>
      <c r="I75" s="8"/>
    </row>
    <row r="76" customHeight="1" spans="1:9">
      <c r="A76" s="5">
        <v>74</v>
      </c>
      <c r="B76" s="5" t="s">
        <v>154</v>
      </c>
      <c r="C76" s="5" t="s">
        <v>11</v>
      </c>
      <c r="D76" s="5" t="s">
        <v>155</v>
      </c>
      <c r="E76" s="5" t="str">
        <f t="shared" si="6"/>
        <v>JY25071414</v>
      </c>
      <c r="F76" s="5" t="str">
        <f>"202507031120"</f>
        <v>202507031120</v>
      </c>
      <c r="G76" s="5" t="s">
        <v>133</v>
      </c>
      <c r="H76" s="6" t="s">
        <v>14</v>
      </c>
      <c r="I76" s="8"/>
    </row>
    <row r="77" customHeight="1" spans="1:9">
      <c r="A77" s="5">
        <v>75</v>
      </c>
      <c r="B77" s="5" t="s">
        <v>156</v>
      </c>
      <c r="C77" s="5" t="s">
        <v>11</v>
      </c>
      <c r="D77" s="5" t="s">
        <v>157</v>
      </c>
      <c r="E77" s="5" t="str">
        <f t="shared" si="6"/>
        <v>JY25071414</v>
      </c>
      <c r="F77" s="5" t="str">
        <f>"202507031201"</f>
        <v>202507031201</v>
      </c>
      <c r="G77" s="5" t="s">
        <v>133</v>
      </c>
      <c r="H77" s="6" t="s">
        <v>14</v>
      </c>
      <c r="I77" s="8"/>
    </row>
    <row r="78" customHeight="1" spans="1:9">
      <c r="A78" s="5">
        <v>76</v>
      </c>
      <c r="B78" s="5" t="s">
        <v>80</v>
      </c>
      <c r="C78" s="5" t="s">
        <v>11</v>
      </c>
      <c r="D78" s="5" t="s">
        <v>158</v>
      </c>
      <c r="E78" s="5" t="str">
        <f t="shared" si="6"/>
        <v>JY25071414</v>
      </c>
      <c r="F78" s="5" t="str">
        <f>"202507031124"</f>
        <v>202507031124</v>
      </c>
      <c r="G78" s="5" t="s">
        <v>133</v>
      </c>
      <c r="H78" s="6" t="s">
        <v>14</v>
      </c>
      <c r="I78" s="8"/>
    </row>
    <row r="79" customHeight="1" spans="1:9">
      <c r="A79" s="5">
        <v>77</v>
      </c>
      <c r="B79" s="5" t="s">
        <v>159</v>
      </c>
      <c r="C79" s="5" t="s">
        <v>11</v>
      </c>
      <c r="D79" s="5" t="s">
        <v>160</v>
      </c>
      <c r="E79" s="5" t="str">
        <f t="shared" si="6"/>
        <v>JY25071414</v>
      </c>
      <c r="F79" s="5" t="str">
        <f>"202507031121"</f>
        <v>202507031121</v>
      </c>
      <c r="G79" s="5" t="s">
        <v>133</v>
      </c>
      <c r="H79" s="6" t="s">
        <v>14</v>
      </c>
      <c r="I79" s="8"/>
    </row>
    <row r="80" customHeight="1" spans="1:9">
      <c r="A80" s="5">
        <v>78</v>
      </c>
      <c r="B80" s="5" t="s">
        <v>161</v>
      </c>
      <c r="C80" s="5" t="s">
        <v>26</v>
      </c>
      <c r="D80" s="5" t="s">
        <v>162</v>
      </c>
      <c r="E80" s="5" t="str">
        <f t="shared" si="6"/>
        <v>JY25071414</v>
      </c>
      <c r="F80" s="5" t="str">
        <f>"202507031116"</f>
        <v>202507031116</v>
      </c>
      <c r="G80" s="5" t="s">
        <v>133</v>
      </c>
      <c r="H80" s="6" t="s">
        <v>14</v>
      </c>
      <c r="I80" s="8"/>
    </row>
    <row r="81" customHeight="1" spans="1:9">
      <c r="A81" s="5">
        <v>79</v>
      </c>
      <c r="B81" s="5" t="s">
        <v>66</v>
      </c>
      <c r="C81" s="5" t="s">
        <v>11</v>
      </c>
      <c r="D81" s="5" t="s">
        <v>163</v>
      </c>
      <c r="E81" s="5" t="str">
        <f t="shared" si="6"/>
        <v>JY25071414</v>
      </c>
      <c r="F81" s="5" t="str">
        <f>"202507031126"</f>
        <v>202507031126</v>
      </c>
      <c r="G81" s="5" t="s">
        <v>133</v>
      </c>
      <c r="H81" s="6" t="s">
        <v>14</v>
      </c>
      <c r="I81" s="8"/>
    </row>
    <row r="82" customHeight="1" spans="1:9">
      <c r="A82" s="5">
        <v>80</v>
      </c>
      <c r="B82" s="5" t="s">
        <v>164</v>
      </c>
      <c r="C82" s="5" t="s">
        <v>11</v>
      </c>
      <c r="D82" s="5" t="s">
        <v>165</v>
      </c>
      <c r="E82" s="5" t="str">
        <f t="shared" si="6"/>
        <v>JY25071414</v>
      </c>
      <c r="F82" s="5" t="str">
        <f>"202507031129"</f>
        <v>202507031129</v>
      </c>
      <c r="G82" s="5" t="s">
        <v>133</v>
      </c>
      <c r="H82" s="6" t="s">
        <v>14</v>
      </c>
      <c r="I82" s="8"/>
    </row>
    <row r="83" customHeight="1" spans="1:9">
      <c r="A83" s="5">
        <v>81</v>
      </c>
      <c r="B83" s="5" t="s">
        <v>166</v>
      </c>
      <c r="C83" s="5" t="s">
        <v>26</v>
      </c>
      <c r="D83" s="5" t="s">
        <v>167</v>
      </c>
      <c r="E83" s="5" t="str">
        <f t="shared" si="6"/>
        <v>JY25071414</v>
      </c>
      <c r="F83" s="5" t="str">
        <f>"202507031118"</f>
        <v>202507031118</v>
      </c>
      <c r="G83" s="5" t="s">
        <v>133</v>
      </c>
      <c r="H83" s="6" t="s">
        <v>14</v>
      </c>
      <c r="I83" s="8"/>
    </row>
    <row r="84" customHeight="1" spans="1:9">
      <c r="A84" s="5">
        <v>82</v>
      </c>
      <c r="B84" s="5" t="s">
        <v>168</v>
      </c>
      <c r="C84" s="5" t="s">
        <v>11</v>
      </c>
      <c r="D84" s="5" t="s">
        <v>169</v>
      </c>
      <c r="E84" s="5" t="str">
        <f t="shared" ref="E84:E115" si="7">"JY25071515"</f>
        <v>JY25071515</v>
      </c>
      <c r="F84" s="5" t="str">
        <f>"202507031213"</f>
        <v>202507031213</v>
      </c>
      <c r="G84" s="5" t="s">
        <v>133</v>
      </c>
      <c r="H84" s="6" t="s">
        <v>14</v>
      </c>
      <c r="I84" s="7">
        <v>8</v>
      </c>
    </row>
    <row r="85" customHeight="1" spans="1:9">
      <c r="A85" s="5">
        <v>83</v>
      </c>
      <c r="B85" s="5" t="s">
        <v>170</v>
      </c>
      <c r="C85" s="5" t="s">
        <v>11</v>
      </c>
      <c r="D85" s="5" t="s">
        <v>171</v>
      </c>
      <c r="E85" s="5" t="str">
        <f t="shared" si="7"/>
        <v>JY25071515</v>
      </c>
      <c r="F85" s="5" t="str">
        <f>"202507031229"</f>
        <v>202507031229</v>
      </c>
      <c r="G85" s="5" t="s">
        <v>133</v>
      </c>
      <c r="H85" s="6" t="s">
        <v>14</v>
      </c>
      <c r="I85" s="8"/>
    </row>
    <row r="86" customHeight="1" spans="1:9">
      <c r="A86" s="5">
        <v>84</v>
      </c>
      <c r="B86" s="5" t="s">
        <v>172</v>
      </c>
      <c r="C86" s="5" t="s">
        <v>11</v>
      </c>
      <c r="D86" s="5" t="s">
        <v>173</v>
      </c>
      <c r="E86" s="5" t="str">
        <f t="shared" si="7"/>
        <v>JY25071515</v>
      </c>
      <c r="F86" s="5" t="str">
        <f>"202507031212"</f>
        <v>202507031212</v>
      </c>
      <c r="G86" s="5" t="s">
        <v>133</v>
      </c>
      <c r="H86" s="6" t="s">
        <v>14</v>
      </c>
      <c r="I86" s="8"/>
    </row>
    <row r="87" customHeight="1" spans="1:9">
      <c r="A87" s="5">
        <v>85</v>
      </c>
      <c r="B87" s="5" t="s">
        <v>174</v>
      </c>
      <c r="C87" s="5" t="s">
        <v>11</v>
      </c>
      <c r="D87" s="5" t="s">
        <v>175</v>
      </c>
      <c r="E87" s="5" t="str">
        <f t="shared" si="7"/>
        <v>JY25071515</v>
      </c>
      <c r="F87" s="5" t="str">
        <f>"202507031223"</f>
        <v>202507031223</v>
      </c>
      <c r="G87" s="5" t="s">
        <v>133</v>
      </c>
      <c r="H87" s="6" t="s">
        <v>14</v>
      </c>
      <c r="I87" s="8"/>
    </row>
    <row r="88" customHeight="1" spans="1:9">
      <c r="A88" s="5">
        <v>86</v>
      </c>
      <c r="B88" s="5" t="s">
        <v>42</v>
      </c>
      <c r="C88" s="5" t="s">
        <v>11</v>
      </c>
      <c r="D88" s="5" t="s">
        <v>176</v>
      </c>
      <c r="E88" s="5" t="str">
        <f t="shared" si="7"/>
        <v>JY25071515</v>
      </c>
      <c r="F88" s="5" t="str">
        <f>"202507031230"</f>
        <v>202507031230</v>
      </c>
      <c r="G88" s="5" t="s">
        <v>133</v>
      </c>
      <c r="H88" s="6" t="s">
        <v>14</v>
      </c>
      <c r="I88" s="8"/>
    </row>
    <row r="89" customHeight="1" spans="1:9">
      <c r="A89" s="5">
        <v>87</v>
      </c>
      <c r="B89" s="5" t="s">
        <v>80</v>
      </c>
      <c r="C89" s="5" t="s">
        <v>11</v>
      </c>
      <c r="D89" s="5" t="s">
        <v>177</v>
      </c>
      <c r="E89" s="5" t="str">
        <f t="shared" si="7"/>
        <v>JY25071515</v>
      </c>
      <c r="F89" s="5" t="str">
        <f>"202507031216"</f>
        <v>202507031216</v>
      </c>
      <c r="G89" s="5" t="s">
        <v>133</v>
      </c>
      <c r="H89" s="6" t="s">
        <v>14</v>
      </c>
      <c r="I89" s="8"/>
    </row>
    <row r="90" customHeight="1" spans="1:9">
      <c r="A90" s="5">
        <v>88</v>
      </c>
      <c r="B90" s="5" t="s">
        <v>178</v>
      </c>
      <c r="C90" s="5" t="s">
        <v>11</v>
      </c>
      <c r="D90" s="5" t="s">
        <v>179</v>
      </c>
      <c r="E90" s="5" t="str">
        <f t="shared" si="7"/>
        <v>JY25071515</v>
      </c>
      <c r="F90" s="5" t="str">
        <f>"202507031218"</f>
        <v>202507031218</v>
      </c>
      <c r="G90" s="5" t="s">
        <v>133</v>
      </c>
      <c r="H90" s="6" t="s">
        <v>14</v>
      </c>
      <c r="I90" s="8"/>
    </row>
    <row r="91" customHeight="1" spans="1:9">
      <c r="A91" s="5">
        <v>89</v>
      </c>
      <c r="B91" s="5" t="s">
        <v>180</v>
      </c>
      <c r="C91" s="5" t="s">
        <v>11</v>
      </c>
      <c r="D91" s="5" t="s">
        <v>181</v>
      </c>
      <c r="E91" s="5" t="str">
        <f t="shared" si="7"/>
        <v>JY25071515</v>
      </c>
      <c r="F91" s="5" t="str">
        <f>"202507031208"</f>
        <v>202507031208</v>
      </c>
      <c r="G91" s="5" t="s">
        <v>133</v>
      </c>
      <c r="H91" s="6" t="s">
        <v>14</v>
      </c>
      <c r="I91" s="8"/>
    </row>
    <row r="92" customHeight="1" spans="1:9">
      <c r="A92" s="5">
        <v>90</v>
      </c>
      <c r="B92" s="5" t="s">
        <v>182</v>
      </c>
      <c r="C92" s="5" t="s">
        <v>11</v>
      </c>
      <c r="D92" s="5" t="s">
        <v>183</v>
      </c>
      <c r="E92" s="5" t="str">
        <f t="shared" si="7"/>
        <v>JY25071515</v>
      </c>
      <c r="F92" s="5" t="str">
        <f>"202507031221"</f>
        <v>202507031221</v>
      </c>
      <c r="G92" s="5" t="s">
        <v>133</v>
      </c>
      <c r="H92" s="6" t="s">
        <v>14</v>
      </c>
      <c r="I92" s="8"/>
    </row>
    <row r="93" customHeight="1" spans="1:9">
      <c r="A93" s="5">
        <v>91</v>
      </c>
      <c r="B93" s="5" t="s">
        <v>106</v>
      </c>
      <c r="C93" s="5" t="s">
        <v>11</v>
      </c>
      <c r="D93" s="5" t="s">
        <v>184</v>
      </c>
      <c r="E93" s="5" t="str">
        <f t="shared" si="7"/>
        <v>JY25071515</v>
      </c>
      <c r="F93" s="5" t="str">
        <f>"202507031302"</f>
        <v>202507031302</v>
      </c>
      <c r="G93" s="5" t="s">
        <v>133</v>
      </c>
      <c r="H93" s="6" t="s">
        <v>14</v>
      </c>
      <c r="I93" s="8"/>
    </row>
    <row r="94" customHeight="1" spans="1:9">
      <c r="A94" s="5">
        <v>92</v>
      </c>
      <c r="B94" s="5" t="s">
        <v>185</v>
      </c>
      <c r="C94" s="5" t="s">
        <v>11</v>
      </c>
      <c r="D94" s="5" t="s">
        <v>186</v>
      </c>
      <c r="E94" s="5" t="str">
        <f t="shared" si="7"/>
        <v>JY25071515</v>
      </c>
      <c r="F94" s="5" t="str">
        <f>"202507031211"</f>
        <v>202507031211</v>
      </c>
      <c r="G94" s="5" t="s">
        <v>133</v>
      </c>
      <c r="H94" s="6" t="s">
        <v>14</v>
      </c>
      <c r="I94" s="8"/>
    </row>
    <row r="95" customHeight="1" spans="1:9">
      <c r="A95" s="5">
        <v>93</v>
      </c>
      <c r="B95" s="5" t="s">
        <v>80</v>
      </c>
      <c r="C95" s="5" t="s">
        <v>11</v>
      </c>
      <c r="D95" s="5" t="s">
        <v>187</v>
      </c>
      <c r="E95" s="5" t="str">
        <f t="shared" si="7"/>
        <v>JY25071515</v>
      </c>
      <c r="F95" s="5" t="str">
        <f>"202507031206"</f>
        <v>202507031206</v>
      </c>
      <c r="G95" s="5" t="s">
        <v>133</v>
      </c>
      <c r="H95" s="6" t="s">
        <v>14</v>
      </c>
      <c r="I95" s="8"/>
    </row>
    <row r="96" customHeight="1" spans="1:9">
      <c r="A96" s="5">
        <v>94</v>
      </c>
      <c r="B96" s="5" t="s">
        <v>188</v>
      </c>
      <c r="C96" s="5" t="s">
        <v>11</v>
      </c>
      <c r="D96" s="5" t="s">
        <v>189</v>
      </c>
      <c r="E96" s="5" t="str">
        <f t="shared" si="7"/>
        <v>JY25071515</v>
      </c>
      <c r="F96" s="5" t="str">
        <f>"202507031304"</f>
        <v>202507031304</v>
      </c>
      <c r="G96" s="5" t="s">
        <v>133</v>
      </c>
      <c r="H96" s="6" t="s">
        <v>14</v>
      </c>
      <c r="I96" s="8"/>
    </row>
    <row r="97" customHeight="1" spans="1:9">
      <c r="A97" s="5">
        <v>95</v>
      </c>
      <c r="B97" s="5" t="s">
        <v>190</v>
      </c>
      <c r="C97" s="5" t="s">
        <v>11</v>
      </c>
      <c r="D97" s="5" t="s">
        <v>191</v>
      </c>
      <c r="E97" s="5" t="str">
        <f t="shared" si="7"/>
        <v>JY25071515</v>
      </c>
      <c r="F97" s="5" t="str">
        <f>"202507031215"</f>
        <v>202507031215</v>
      </c>
      <c r="G97" s="5" t="s">
        <v>133</v>
      </c>
      <c r="H97" s="6" t="s">
        <v>14</v>
      </c>
      <c r="I97" s="8"/>
    </row>
    <row r="98" customHeight="1" spans="1:9">
      <c r="A98" s="5">
        <v>96</v>
      </c>
      <c r="B98" s="5" t="s">
        <v>192</v>
      </c>
      <c r="C98" s="5" t="s">
        <v>11</v>
      </c>
      <c r="D98" s="5" t="s">
        <v>193</v>
      </c>
      <c r="E98" s="5" t="str">
        <f t="shared" si="7"/>
        <v>JY25071515</v>
      </c>
      <c r="F98" s="5" t="str">
        <f>"202507031217"</f>
        <v>202507031217</v>
      </c>
      <c r="G98" s="5" t="s">
        <v>133</v>
      </c>
      <c r="H98" s="6" t="s">
        <v>14</v>
      </c>
      <c r="I98" s="8"/>
    </row>
    <row r="99" customHeight="1" spans="1:9">
      <c r="A99" s="5">
        <v>97</v>
      </c>
      <c r="B99" s="5" t="s">
        <v>194</v>
      </c>
      <c r="C99" s="5" t="s">
        <v>26</v>
      </c>
      <c r="D99" s="5" t="s">
        <v>195</v>
      </c>
      <c r="E99" s="5" t="str">
        <f t="shared" si="7"/>
        <v>JY25071515</v>
      </c>
      <c r="F99" s="5" t="str">
        <f>"202507031203"</f>
        <v>202507031203</v>
      </c>
      <c r="G99" s="5" t="s">
        <v>133</v>
      </c>
      <c r="H99" s="6" t="s">
        <v>14</v>
      </c>
      <c r="I99" s="8"/>
    </row>
    <row r="100" customHeight="1" spans="1:9">
      <c r="A100" s="5">
        <v>98</v>
      </c>
      <c r="B100" s="5" t="s">
        <v>196</v>
      </c>
      <c r="C100" s="5" t="s">
        <v>11</v>
      </c>
      <c r="D100" s="5" t="s">
        <v>197</v>
      </c>
      <c r="E100" s="5" t="str">
        <f t="shared" ref="E100:E123" si="8">"JY25071616"</f>
        <v>JY25071616</v>
      </c>
      <c r="F100" s="5" t="str">
        <f>"202507031315"</f>
        <v>202507031315</v>
      </c>
      <c r="G100" s="5" t="s">
        <v>133</v>
      </c>
      <c r="H100" s="6" t="s">
        <v>14</v>
      </c>
      <c r="I100" s="7">
        <v>8</v>
      </c>
    </row>
    <row r="101" customHeight="1" spans="1:9">
      <c r="A101" s="5">
        <v>99</v>
      </c>
      <c r="B101" s="5" t="s">
        <v>34</v>
      </c>
      <c r="C101" s="5" t="s">
        <v>11</v>
      </c>
      <c r="D101" s="5" t="s">
        <v>198</v>
      </c>
      <c r="E101" s="5" t="str">
        <f t="shared" si="8"/>
        <v>JY25071616</v>
      </c>
      <c r="F101" s="5" t="str">
        <f>"202507031328"</f>
        <v>202507031328</v>
      </c>
      <c r="G101" s="5" t="s">
        <v>133</v>
      </c>
      <c r="H101" s="6" t="s">
        <v>14</v>
      </c>
      <c r="I101" s="8"/>
    </row>
    <row r="102" customHeight="1" spans="1:9">
      <c r="A102" s="5">
        <v>100</v>
      </c>
      <c r="B102" s="5" t="s">
        <v>101</v>
      </c>
      <c r="C102" s="5" t="s">
        <v>11</v>
      </c>
      <c r="D102" s="5" t="s">
        <v>199</v>
      </c>
      <c r="E102" s="5" t="str">
        <f t="shared" si="8"/>
        <v>JY25071616</v>
      </c>
      <c r="F102" s="5" t="str">
        <f>"202507031320"</f>
        <v>202507031320</v>
      </c>
      <c r="G102" s="5" t="s">
        <v>133</v>
      </c>
      <c r="H102" s="6" t="s">
        <v>14</v>
      </c>
      <c r="I102" s="8"/>
    </row>
    <row r="103" customHeight="1" spans="1:9">
      <c r="A103" s="5">
        <v>101</v>
      </c>
      <c r="B103" s="5" t="s">
        <v>42</v>
      </c>
      <c r="C103" s="5" t="s">
        <v>11</v>
      </c>
      <c r="D103" s="5" t="s">
        <v>200</v>
      </c>
      <c r="E103" s="5" t="str">
        <f t="shared" si="8"/>
        <v>JY25071616</v>
      </c>
      <c r="F103" s="5" t="str">
        <f>"202507031307"</f>
        <v>202507031307</v>
      </c>
      <c r="G103" s="5" t="s">
        <v>133</v>
      </c>
      <c r="H103" s="6" t="s">
        <v>14</v>
      </c>
      <c r="I103" s="8"/>
    </row>
    <row r="104" customHeight="1" spans="1:9">
      <c r="A104" s="5">
        <v>102</v>
      </c>
      <c r="B104" s="5" t="s">
        <v>201</v>
      </c>
      <c r="C104" s="5" t="s">
        <v>11</v>
      </c>
      <c r="D104" s="5" t="s">
        <v>202</v>
      </c>
      <c r="E104" s="5" t="str">
        <f t="shared" si="8"/>
        <v>JY25071616</v>
      </c>
      <c r="F104" s="5" t="str">
        <f>"202507031311"</f>
        <v>202507031311</v>
      </c>
      <c r="G104" s="5" t="s">
        <v>133</v>
      </c>
      <c r="H104" s="6" t="s">
        <v>14</v>
      </c>
      <c r="I104" s="8"/>
    </row>
    <row r="105" customHeight="1" spans="1:9">
      <c r="A105" s="5">
        <v>103</v>
      </c>
      <c r="B105" s="5" t="s">
        <v>60</v>
      </c>
      <c r="C105" s="5" t="s">
        <v>11</v>
      </c>
      <c r="D105" s="5" t="s">
        <v>203</v>
      </c>
      <c r="E105" s="5" t="str">
        <f t="shared" si="8"/>
        <v>JY25071616</v>
      </c>
      <c r="F105" s="5" t="str">
        <f>"202507031324"</f>
        <v>202507031324</v>
      </c>
      <c r="G105" s="5" t="s">
        <v>133</v>
      </c>
      <c r="H105" s="6" t="s">
        <v>14</v>
      </c>
      <c r="I105" s="8"/>
    </row>
    <row r="106" customHeight="1" spans="1:9">
      <c r="A106" s="5">
        <v>104</v>
      </c>
      <c r="B106" s="5" t="s">
        <v>204</v>
      </c>
      <c r="C106" s="5" t="s">
        <v>11</v>
      </c>
      <c r="D106" s="5" t="s">
        <v>205</v>
      </c>
      <c r="E106" s="5" t="str">
        <f t="shared" si="8"/>
        <v>JY25071616</v>
      </c>
      <c r="F106" s="5" t="str">
        <f>"202507031325"</f>
        <v>202507031325</v>
      </c>
      <c r="G106" s="5" t="s">
        <v>133</v>
      </c>
      <c r="H106" s="6" t="s">
        <v>14</v>
      </c>
      <c r="I106" s="8"/>
    </row>
    <row r="107" customHeight="1" spans="1:9">
      <c r="A107" s="5">
        <v>105</v>
      </c>
      <c r="B107" s="5" t="s">
        <v>206</v>
      </c>
      <c r="C107" s="5" t="s">
        <v>11</v>
      </c>
      <c r="D107" s="5" t="s">
        <v>207</v>
      </c>
      <c r="E107" s="5" t="str">
        <f t="shared" si="8"/>
        <v>JY25071616</v>
      </c>
      <c r="F107" s="5" t="str">
        <f>"202507031314"</f>
        <v>202507031314</v>
      </c>
      <c r="G107" s="5" t="s">
        <v>133</v>
      </c>
      <c r="H107" s="6" t="s">
        <v>14</v>
      </c>
      <c r="I107" s="8"/>
    </row>
    <row r="108" customHeight="1" spans="1:9">
      <c r="A108" s="5">
        <v>106</v>
      </c>
      <c r="B108" s="5" t="s">
        <v>208</v>
      </c>
      <c r="C108" s="5" t="s">
        <v>11</v>
      </c>
      <c r="D108" s="5" t="s">
        <v>209</v>
      </c>
      <c r="E108" s="5" t="str">
        <f t="shared" si="8"/>
        <v>JY25071616</v>
      </c>
      <c r="F108" s="5" t="str">
        <f>"202507031327"</f>
        <v>202507031327</v>
      </c>
      <c r="G108" s="5" t="s">
        <v>133</v>
      </c>
      <c r="H108" s="6" t="s">
        <v>14</v>
      </c>
      <c r="I108" s="8"/>
    </row>
    <row r="109" customHeight="1" spans="1:9">
      <c r="A109" s="5">
        <v>107</v>
      </c>
      <c r="B109" s="5" t="s">
        <v>210</v>
      </c>
      <c r="C109" s="5" t="s">
        <v>11</v>
      </c>
      <c r="D109" s="5" t="s">
        <v>211</v>
      </c>
      <c r="E109" s="5" t="str">
        <f t="shared" si="8"/>
        <v>JY25071616</v>
      </c>
      <c r="F109" s="5" t="str">
        <f>"202507031313"</f>
        <v>202507031313</v>
      </c>
      <c r="G109" s="5" t="s">
        <v>133</v>
      </c>
      <c r="H109" s="6" t="s">
        <v>14</v>
      </c>
      <c r="I109" s="8"/>
    </row>
    <row r="110" customHeight="1" spans="1:9">
      <c r="A110" s="5">
        <v>108</v>
      </c>
      <c r="B110" s="5" t="s">
        <v>34</v>
      </c>
      <c r="C110" s="5" t="s">
        <v>26</v>
      </c>
      <c r="D110" s="5" t="s">
        <v>212</v>
      </c>
      <c r="E110" s="5" t="str">
        <f t="shared" si="8"/>
        <v>JY25071616</v>
      </c>
      <c r="F110" s="5" t="str">
        <f>"202507031309"</f>
        <v>202507031309</v>
      </c>
      <c r="G110" s="5" t="s">
        <v>133</v>
      </c>
      <c r="H110" s="6" t="s">
        <v>14</v>
      </c>
      <c r="I110" s="8"/>
    </row>
    <row r="111" customHeight="1" spans="1:9">
      <c r="A111" s="5">
        <v>109</v>
      </c>
      <c r="B111" s="5" t="s">
        <v>213</v>
      </c>
      <c r="C111" s="5" t="s">
        <v>11</v>
      </c>
      <c r="D111" s="5" t="s">
        <v>214</v>
      </c>
      <c r="E111" s="5" t="str">
        <f t="shared" si="8"/>
        <v>JY25071616</v>
      </c>
      <c r="F111" s="5" t="str">
        <f>"202507031316"</f>
        <v>202507031316</v>
      </c>
      <c r="G111" s="5" t="s">
        <v>133</v>
      </c>
      <c r="H111" s="6" t="s">
        <v>14</v>
      </c>
      <c r="I111" s="8"/>
    </row>
    <row r="112" customHeight="1" spans="1:9">
      <c r="A112" s="5">
        <v>110</v>
      </c>
      <c r="B112" s="5" t="s">
        <v>215</v>
      </c>
      <c r="C112" s="5" t="s">
        <v>11</v>
      </c>
      <c r="D112" s="5" t="s">
        <v>216</v>
      </c>
      <c r="E112" s="5" t="str">
        <f t="shared" si="8"/>
        <v>JY25071616</v>
      </c>
      <c r="F112" s="5" t="str">
        <f>"202507031312"</f>
        <v>202507031312</v>
      </c>
      <c r="G112" s="5" t="s">
        <v>133</v>
      </c>
      <c r="H112" s="6" t="s">
        <v>14</v>
      </c>
      <c r="I112" s="8"/>
    </row>
    <row r="113" customHeight="1" spans="1:9">
      <c r="A113" s="5">
        <v>111</v>
      </c>
      <c r="B113" s="5" t="s">
        <v>217</v>
      </c>
      <c r="C113" s="5" t="s">
        <v>11</v>
      </c>
      <c r="D113" s="5" t="s">
        <v>218</v>
      </c>
      <c r="E113" s="5" t="str">
        <f t="shared" si="8"/>
        <v>JY25071616</v>
      </c>
      <c r="F113" s="5" t="str">
        <f>"202507031323"</f>
        <v>202507031323</v>
      </c>
      <c r="G113" s="5" t="s">
        <v>133</v>
      </c>
      <c r="H113" s="6" t="s">
        <v>14</v>
      </c>
      <c r="I113" s="8"/>
    </row>
    <row r="114" customHeight="1" spans="1:9">
      <c r="A114" s="5">
        <v>112</v>
      </c>
      <c r="B114" s="5" t="s">
        <v>219</v>
      </c>
      <c r="C114" s="5" t="s">
        <v>11</v>
      </c>
      <c r="D114" s="5" t="s">
        <v>220</v>
      </c>
      <c r="E114" s="5" t="str">
        <f t="shared" si="8"/>
        <v>JY25071616</v>
      </c>
      <c r="F114" s="5" t="str">
        <f>"202507031306"</f>
        <v>202507031306</v>
      </c>
      <c r="G114" s="5" t="s">
        <v>133</v>
      </c>
      <c r="H114" s="6" t="s">
        <v>14</v>
      </c>
      <c r="I114" s="8"/>
    </row>
    <row r="115" customHeight="1" spans="1:9">
      <c r="A115" s="5">
        <v>113</v>
      </c>
      <c r="B115" s="5" t="s">
        <v>221</v>
      </c>
      <c r="C115" s="5" t="s">
        <v>11</v>
      </c>
      <c r="D115" s="5" t="s">
        <v>222</v>
      </c>
      <c r="E115" s="5" t="str">
        <f t="shared" si="8"/>
        <v>JY25071616</v>
      </c>
      <c r="F115" s="5" t="str">
        <f>"202507031321"</f>
        <v>202507031321</v>
      </c>
      <c r="G115" s="5" t="s">
        <v>133</v>
      </c>
      <c r="H115" s="6" t="s">
        <v>14</v>
      </c>
      <c r="I115" s="8"/>
    </row>
    <row r="116" customHeight="1" spans="1:9">
      <c r="A116" s="5">
        <v>114</v>
      </c>
      <c r="B116" s="5" t="s">
        <v>223</v>
      </c>
      <c r="C116" s="5" t="s">
        <v>11</v>
      </c>
      <c r="D116" s="5" t="s">
        <v>224</v>
      </c>
      <c r="E116" s="5" t="str">
        <f t="shared" ref="E116:E140" si="9">"JY25071717"</f>
        <v>JY25071717</v>
      </c>
      <c r="F116" s="5" t="str">
        <f>"202507031525"</f>
        <v>202507031525</v>
      </c>
      <c r="G116" s="5" t="s">
        <v>133</v>
      </c>
      <c r="H116" s="6" t="s">
        <v>14</v>
      </c>
      <c r="I116" s="7">
        <v>6</v>
      </c>
    </row>
    <row r="117" customHeight="1" spans="1:9">
      <c r="A117" s="5">
        <v>115</v>
      </c>
      <c r="B117" s="5" t="s">
        <v>225</v>
      </c>
      <c r="C117" s="5" t="s">
        <v>11</v>
      </c>
      <c r="D117" s="5" t="s">
        <v>226</v>
      </c>
      <c r="E117" s="5" t="str">
        <f t="shared" si="9"/>
        <v>JY25071717</v>
      </c>
      <c r="F117" s="5" t="str">
        <f>"202507031509"</f>
        <v>202507031509</v>
      </c>
      <c r="G117" s="5" t="s">
        <v>133</v>
      </c>
      <c r="H117" s="6" t="s">
        <v>14</v>
      </c>
      <c r="I117" s="8"/>
    </row>
    <row r="118" customHeight="1" spans="1:9">
      <c r="A118" s="5">
        <v>116</v>
      </c>
      <c r="B118" s="5" t="s">
        <v>42</v>
      </c>
      <c r="C118" s="5" t="s">
        <v>11</v>
      </c>
      <c r="D118" s="5" t="s">
        <v>227</v>
      </c>
      <c r="E118" s="5" t="str">
        <f t="shared" si="9"/>
        <v>JY25071717</v>
      </c>
      <c r="F118" s="5" t="str">
        <f>"202507031501"</f>
        <v>202507031501</v>
      </c>
      <c r="G118" s="5" t="s">
        <v>133</v>
      </c>
      <c r="H118" s="6" t="s">
        <v>14</v>
      </c>
      <c r="I118" s="8"/>
    </row>
    <row r="119" customHeight="1" spans="1:9">
      <c r="A119" s="5">
        <v>117</v>
      </c>
      <c r="B119" s="5" t="s">
        <v>228</v>
      </c>
      <c r="C119" s="5" t="s">
        <v>11</v>
      </c>
      <c r="D119" s="5" t="s">
        <v>229</v>
      </c>
      <c r="E119" s="5" t="str">
        <f t="shared" si="9"/>
        <v>JY25071717</v>
      </c>
      <c r="F119" s="5" t="str">
        <f>"202507031520"</f>
        <v>202507031520</v>
      </c>
      <c r="G119" s="5" t="s">
        <v>133</v>
      </c>
      <c r="H119" s="6" t="s">
        <v>14</v>
      </c>
      <c r="I119" s="8"/>
    </row>
    <row r="120" customHeight="1" spans="1:9">
      <c r="A120" s="5">
        <v>118</v>
      </c>
      <c r="B120" s="5" t="s">
        <v>230</v>
      </c>
      <c r="C120" s="5" t="s">
        <v>11</v>
      </c>
      <c r="D120" s="5" t="s">
        <v>231</v>
      </c>
      <c r="E120" s="5" t="str">
        <f t="shared" si="9"/>
        <v>JY25071717</v>
      </c>
      <c r="F120" s="5" t="str">
        <f>"202507031513"</f>
        <v>202507031513</v>
      </c>
      <c r="G120" s="5" t="s">
        <v>133</v>
      </c>
      <c r="H120" s="6" t="s">
        <v>14</v>
      </c>
      <c r="I120" s="8"/>
    </row>
    <row r="121" customHeight="1" spans="1:9">
      <c r="A121" s="5">
        <v>119</v>
      </c>
      <c r="B121" s="5" t="s">
        <v>232</v>
      </c>
      <c r="C121" s="5" t="s">
        <v>26</v>
      </c>
      <c r="D121" s="5" t="s">
        <v>233</v>
      </c>
      <c r="E121" s="5" t="str">
        <f t="shared" si="9"/>
        <v>JY25071717</v>
      </c>
      <c r="F121" s="5" t="str">
        <f>"202507031515"</f>
        <v>202507031515</v>
      </c>
      <c r="G121" s="5" t="s">
        <v>133</v>
      </c>
      <c r="H121" s="6" t="s">
        <v>14</v>
      </c>
      <c r="I121" s="8"/>
    </row>
    <row r="122" customHeight="1" spans="1:9">
      <c r="A122" s="5">
        <v>120</v>
      </c>
      <c r="B122" s="5" t="s">
        <v>234</v>
      </c>
      <c r="C122" s="5" t="s">
        <v>11</v>
      </c>
      <c r="D122" s="5" t="s">
        <v>235</v>
      </c>
      <c r="E122" s="5" t="str">
        <f t="shared" si="9"/>
        <v>JY25071717</v>
      </c>
      <c r="F122" s="5" t="str">
        <f>"202507031506"</f>
        <v>202507031506</v>
      </c>
      <c r="G122" s="5" t="s">
        <v>133</v>
      </c>
      <c r="H122" s="6" t="s">
        <v>14</v>
      </c>
      <c r="I122" s="8"/>
    </row>
    <row r="123" customHeight="1" spans="1:9">
      <c r="A123" s="5">
        <v>121</v>
      </c>
      <c r="B123" s="5" t="s">
        <v>23</v>
      </c>
      <c r="C123" s="5" t="s">
        <v>11</v>
      </c>
      <c r="D123" s="5" t="s">
        <v>165</v>
      </c>
      <c r="E123" s="5" t="str">
        <f t="shared" si="9"/>
        <v>JY25071717</v>
      </c>
      <c r="F123" s="5" t="str">
        <f>"202507031521"</f>
        <v>202507031521</v>
      </c>
      <c r="G123" s="5" t="s">
        <v>133</v>
      </c>
      <c r="H123" s="6" t="s">
        <v>14</v>
      </c>
      <c r="I123" s="8"/>
    </row>
    <row r="124" customHeight="1" spans="1:9">
      <c r="A124" s="5">
        <v>122</v>
      </c>
      <c r="B124" s="5" t="s">
        <v>236</v>
      </c>
      <c r="C124" s="5" t="s">
        <v>11</v>
      </c>
      <c r="D124" s="5" t="s">
        <v>237</v>
      </c>
      <c r="E124" s="5" t="str">
        <f t="shared" si="9"/>
        <v>JY25071717</v>
      </c>
      <c r="F124" s="5" t="str">
        <f>"202507031524"</f>
        <v>202507031524</v>
      </c>
      <c r="G124" s="5" t="s">
        <v>133</v>
      </c>
      <c r="H124" s="6" t="s">
        <v>14</v>
      </c>
      <c r="I124" s="8"/>
    </row>
    <row r="125" customHeight="1" spans="1:9">
      <c r="A125" s="5">
        <v>123</v>
      </c>
      <c r="B125" s="5" t="s">
        <v>238</v>
      </c>
      <c r="C125" s="5" t="s">
        <v>11</v>
      </c>
      <c r="D125" s="5" t="s">
        <v>239</v>
      </c>
      <c r="E125" s="5" t="str">
        <f t="shared" si="9"/>
        <v>JY25071717</v>
      </c>
      <c r="F125" s="5" t="str">
        <f>"202507031514"</f>
        <v>202507031514</v>
      </c>
      <c r="G125" s="5" t="s">
        <v>133</v>
      </c>
      <c r="H125" s="6" t="s">
        <v>14</v>
      </c>
      <c r="I125" s="8"/>
    </row>
    <row r="126" customHeight="1" spans="1:9">
      <c r="A126" s="5">
        <v>124</v>
      </c>
      <c r="B126" s="5" t="s">
        <v>74</v>
      </c>
      <c r="C126" s="5" t="s">
        <v>26</v>
      </c>
      <c r="D126" s="5" t="s">
        <v>240</v>
      </c>
      <c r="E126" s="5" t="str">
        <f t="shared" si="9"/>
        <v>JY25071717</v>
      </c>
      <c r="F126" s="5" t="str">
        <f>"202507031512"</f>
        <v>202507031512</v>
      </c>
      <c r="G126" s="5" t="s">
        <v>133</v>
      </c>
      <c r="H126" s="6" t="s">
        <v>14</v>
      </c>
      <c r="I126" s="8"/>
    </row>
    <row r="127" customHeight="1" spans="1:9">
      <c r="A127" s="5">
        <v>125</v>
      </c>
      <c r="B127" s="5" t="s">
        <v>241</v>
      </c>
      <c r="C127" s="5" t="s">
        <v>26</v>
      </c>
      <c r="D127" s="5" t="s">
        <v>242</v>
      </c>
      <c r="E127" s="5" t="str">
        <f t="shared" si="9"/>
        <v>JY25071717</v>
      </c>
      <c r="F127" s="5" t="str">
        <f>"202507031517"</f>
        <v>202507031517</v>
      </c>
      <c r="G127" s="5" t="s">
        <v>133</v>
      </c>
      <c r="H127" s="6" t="s">
        <v>14</v>
      </c>
      <c r="I127" s="8"/>
    </row>
    <row r="128" customHeight="1" spans="1:9">
      <c r="A128" s="5">
        <v>126</v>
      </c>
      <c r="B128" s="5" t="s">
        <v>243</v>
      </c>
      <c r="C128" s="5" t="s">
        <v>11</v>
      </c>
      <c r="D128" s="5" t="s">
        <v>244</v>
      </c>
      <c r="E128" s="5" t="str">
        <f t="shared" ref="E128:E153" si="10">"JY25071818"</f>
        <v>JY25071818</v>
      </c>
      <c r="F128" s="5" t="str">
        <f>"202507031611"</f>
        <v>202507031611</v>
      </c>
      <c r="G128" s="5" t="s">
        <v>133</v>
      </c>
      <c r="H128" s="6" t="s">
        <v>14</v>
      </c>
      <c r="I128" s="7">
        <v>6</v>
      </c>
    </row>
    <row r="129" customHeight="1" spans="1:9">
      <c r="A129" s="5">
        <v>127</v>
      </c>
      <c r="B129" s="5" t="s">
        <v>34</v>
      </c>
      <c r="C129" s="5" t="s">
        <v>11</v>
      </c>
      <c r="D129" s="5" t="s">
        <v>245</v>
      </c>
      <c r="E129" s="5" t="str">
        <f t="shared" si="10"/>
        <v>JY25071818</v>
      </c>
      <c r="F129" s="5" t="str">
        <f>"202507031603"</f>
        <v>202507031603</v>
      </c>
      <c r="G129" s="5" t="s">
        <v>133</v>
      </c>
      <c r="H129" s="6" t="s">
        <v>14</v>
      </c>
      <c r="I129" s="8"/>
    </row>
    <row r="130" customHeight="1" spans="1:9">
      <c r="A130" s="5">
        <v>128</v>
      </c>
      <c r="B130" s="5" t="s">
        <v>246</v>
      </c>
      <c r="C130" s="5" t="s">
        <v>11</v>
      </c>
      <c r="D130" s="5" t="s">
        <v>247</v>
      </c>
      <c r="E130" s="5" t="str">
        <f t="shared" si="10"/>
        <v>JY25071818</v>
      </c>
      <c r="F130" s="5" t="str">
        <f>"202507031614"</f>
        <v>202507031614</v>
      </c>
      <c r="G130" s="5" t="s">
        <v>133</v>
      </c>
      <c r="H130" s="6" t="s">
        <v>14</v>
      </c>
      <c r="I130" s="8"/>
    </row>
    <row r="131" customHeight="1" spans="1:9">
      <c r="A131" s="5">
        <v>129</v>
      </c>
      <c r="B131" s="5" t="s">
        <v>92</v>
      </c>
      <c r="C131" s="5" t="s">
        <v>26</v>
      </c>
      <c r="D131" s="5" t="s">
        <v>248</v>
      </c>
      <c r="E131" s="5" t="str">
        <f t="shared" si="10"/>
        <v>JY25071818</v>
      </c>
      <c r="F131" s="5" t="str">
        <f>"202507031617"</f>
        <v>202507031617</v>
      </c>
      <c r="G131" s="5" t="s">
        <v>133</v>
      </c>
      <c r="H131" s="6" t="s">
        <v>14</v>
      </c>
      <c r="I131" s="8"/>
    </row>
    <row r="132" customHeight="1" spans="1:9">
      <c r="A132" s="5">
        <v>130</v>
      </c>
      <c r="B132" s="5" t="s">
        <v>249</v>
      </c>
      <c r="C132" s="5" t="s">
        <v>11</v>
      </c>
      <c r="D132" s="5" t="s">
        <v>250</v>
      </c>
      <c r="E132" s="5" t="str">
        <f t="shared" si="10"/>
        <v>JY25071818</v>
      </c>
      <c r="F132" s="5" t="str">
        <f>"202507031620"</f>
        <v>202507031620</v>
      </c>
      <c r="G132" s="5" t="s">
        <v>133</v>
      </c>
      <c r="H132" s="6" t="s">
        <v>14</v>
      </c>
      <c r="I132" s="8"/>
    </row>
    <row r="133" customHeight="1" spans="1:9">
      <c r="A133" s="5">
        <v>131</v>
      </c>
      <c r="B133" s="5" t="s">
        <v>66</v>
      </c>
      <c r="C133" s="5" t="s">
        <v>11</v>
      </c>
      <c r="D133" s="5" t="s">
        <v>251</v>
      </c>
      <c r="E133" s="5" t="str">
        <f t="shared" si="10"/>
        <v>JY25071818</v>
      </c>
      <c r="F133" s="5" t="str">
        <f>"202507031606"</f>
        <v>202507031606</v>
      </c>
      <c r="G133" s="5" t="s">
        <v>133</v>
      </c>
      <c r="H133" s="6" t="s">
        <v>14</v>
      </c>
      <c r="I133" s="8"/>
    </row>
    <row r="134" customHeight="1" spans="1:9">
      <c r="A134" s="5">
        <v>132</v>
      </c>
      <c r="B134" s="5" t="s">
        <v>252</v>
      </c>
      <c r="C134" s="5" t="s">
        <v>11</v>
      </c>
      <c r="D134" s="5" t="s">
        <v>253</v>
      </c>
      <c r="E134" s="5" t="str">
        <f t="shared" si="10"/>
        <v>JY25071818</v>
      </c>
      <c r="F134" s="5" t="str">
        <f>"202507031604"</f>
        <v>202507031604</v>
      </c>
      <c r="G134" s="5" t="s">
        <v>133</v>
      </c>
      <c r="H134" s="6" t="s">
        <v>14</v>
      </c>
      <c r="I134" s="8"/>
    </row>
    <row r="135" customHeight="1" spans="1:9">
      <c r="A135" s="5">
        <v>133</v>
      </c>
      <c r="B135" s="5" t="s">
        <v>254</v>
      </c>
      <c r="C135" s="5" t="s">
        <v>11</v>
      </c>
      <c r="D135" s="5" t="s">
        <v>255</v>
      </c>
      <c r="E135" s="5" t="str">
        <f t="shared" si="10"/>
        <v>JY25071818</v>
      </c>
      <c r="F135" s="5" t="str">
        <f>"202507031618"</f>
        <v>202507031618</v>
      </c>
      <c r="G135" s="5" t="s">
        <v>133</v>
      </c>
      <c r="H135" s="6" t="s">
        <v>14</v>
      </c>
      <c r="I135" s="8"/>
    </row>
    <row r="136" customHeight="1" spans="1:9">
      <c r="A136" s="5">
        <v>134</v>
      </c>
      <c r="B136" s="5" t="s">
        <v>42</v>
      </c>
      <c r="C136" s="5" t="s">
        <v>11</v>
      </c>
      <c r="D136" s="5" t="s">
        <v>256</v>
      </c>
      <c r="E136" s="5" t="str">
        <f t="shared" si="10"/>
        <v>JY25071818</v>
      </c>
      <c r="F136" s="5" t="str">
        <f>"202507031601"</f>
        <v>202507031601</v>
      </c>
      <c r="G136" s="5" t="s">
        <v>133</v>
      </c>
      <c r="H136" s="6" t="s">
        <v>14</v>
      </c>
      <c r="I136" s="8"/>
    </row>
    <row r="137" customHeight="1" spans="1:9">
      <c r="A137" s="5">
        <v>135</v>
      </c>
      <c r="B137" s="5" t="s">
        <v>34</v>
      </c>
      <c r="C137" s="5" t="s">
        <v>11</v>
      </c>
      <c r="D137" s="5" t="s">
        <v>257</v>
      </c>
      <c r="E137" s="5" t="str">
        <f t="shared" si="10"/>
        <v>JY25071818</v>
      </c>
      <c r="F137" s="5" t="str">
        <f>"202507031526"</f>
        <v>202507031526</v>
      </c>
      <c r="G137" s="5" t="s">
        <v>133</v>
      </c>
      <c r="H137" s="6" t="s">
        <v>14</v>
      </c>
      <c r="I137" s="8"/>
    </row>
    <row r="138" customHeight="1" spans="1:9">
      <c r="A138" s="5">
        <v>136</v>
      </c>
      <c r="B138" s="5" t="s">
        <v>258</v>
      </c>
      <c r="C138" s="5" t="s">
        <v>11</v>
      </c>
      <c r="D138" s="5" t="s">
        <v>259</v>
      </c>
      <c r="E138" s="5" t="str">
        <f t="shared" si="10"/>
        <v>JY25071818</v>
      </c>
      <c r="F138" s="5" t="str">
        <f>"202507031612"</f>
        <v>202507031612</v>
      </c>
      <c r="G138" s="5" t="s">
        <v>133</v>
      </c>
      <c r="H138" s="6" t="s">
        <v>14</v>
      </c>
      <c r="I138" s="8"/>
    </row>
    <row r="139" customHeight="1" spans="1:9">
      <c r="A139" s="5">
        <v>137</v>
      </c>
      <c r="B139" s="5" t="s">
        <v>260</v>
      </c>
      <c r="C139" s="5" t="s">
        <v>11</v>
      </c>
      <c r="D139" s="5" t="s">
        <v>100</v>
      </c>
      <c r="E139" s="5" t="str">
        <f t="shared" si="10"/>
        <v>JY25071818</v>
      </c>
      <c r="F139" s="5" t="str">
        <f>"202507031528"</f>
        <v>202507031528</v>
      </c>
      <c r="G139" s="5" t="s">
        <v>133</v>
      </c>
      <c r="H139" s="6" t="s">
        <v>14</v>
      </c>
      <c r="I139" s="8"/>
    </row>
    <row r="140" customHeight="1" spans="1:9">
      <c r="A140" s="5">
        <v>138</v>
      </c>
      <c r="B140" s="5" t="s">
        <v>261</v>
      </c>
      <c r="C140" s="5" t="s">
        <v>11</v>
      </c>
      <c r="D140" s="5" t="s">
        <v>262</v>
      </c>
      <c r="E140" s="5" t="str">
        <f t="shared" ref="E140:E155" si="11">"JY25071919"</f>
        <v>JY25071919</v>
      </c>
      <c r="F140" s="5" t="str">
        <f>"202507031711"</f>
        <v>202507031711</v>
      </c>
      <c r="G140" s="5" t="s">
        <v>133</v>
      </c>
      <c r="H140" s="6" t="s">
        <v>14</v>
      </c>
      <c r="I140" s="7">
        <v>4</v>
      </c>
    </row>
    <row r="141" customHeight="1" spans="1:9">
      <c r="A141" s="5">
        <v>139</v>
      </c>
      <c r="B141" s="5" t="s">
        <v>263</v>
      </c>
      <c r="C141" s="5" t="s">
        <v>11</v>
      </c>
      <c r="D141" s="5" t="s">
        <v>264</v>
      </c>
      <c r="E141" s="5" t="str">
        <f t="shared" si="11"/>
        <v>JY25071919</v>
      </c>
      <c r="F141" s="5" t="str">
        <f>"202507031703"</f>
        <v>202507031703</v>
      </c>
      <c r="G141" s="5" t="s">
        <v>133</v>
      </c>
      <c r="H141" s="6" t="s">
        <v>14</v>
      </c>
      <c r="I141" s="8"/>
    </row>
    <row r="142" customHeight="1" spans="1:9">
      <c r="A142" s="5">
        <v>140</v>
      </c>
      <c r="B142" s="5" t="s">
        <v>265</v>
      </c>
      <c r="C142" s="5" t="s">
        <v>11</v>
      </c>
      <c r="D142" s="5" t="s">
        <v>266</v>
      </c>
      <c r="E142" s="5" t="str">
        <f t="shared" si="11"/>
        <v>JY25071919</v>
      </c>
      <c r="F142" s="5" t="str">
        <f>"202507031709"</f>
        <v>202507031709</v>
      </c>
      <c r="G142" s="5" t="s">
        <v>133</v>
      </c>
      <c r="H142" s="6" t="s">
        <v>14</v>
      </c>
      <c r="I142" s="8"/>
    </row>
    <row r="143" customHeight="1" spans="1:9">
      <c r="A143" s="5">
        <v>141</v>
      </c>
      <c r="B143" s="5" t="s">
        <v>260</v>
      </c>
      <c r="C143" s="5" t="s">
        <v>11</v>
      </c>
      <c r="D143" s="5" t="s">
        <v>267</v>
      </c>
      <c r="E143" s="5" t="str">
        <f t="shared" si="11"/>
        <v>JY25071919</v>
      </c>
      <c r="F143" s="5" t="str">
        <f>"202507031702"</f>
        <v>202507031702</v>
      </c>
      <c r="G143" s="5" t="s">
        <v>133</v>
      </c>
      <c r="H143" s="6" t="s">
        <v>14</v>
      </c>
      <c r="I143" s="8"/>
    </row>
    <row r="144" customHeight="1" spans="1:9">
      <c r="A144" s="5">
        <v>142</v>
      </c>
      <c r="B144" s="5" t="s">
        <v>268</v>
      </c>
      <c r="C144" s="5" t="s">
        <v>11</v>
      </c>
      <c r="D144" s="5" t="s">
        <v>269</v>
      </c>
      <c r="E144" s="5" t="str">
        <f t="shared" si="11"/>
        <v>JY25071919</v>
      </c>
      <c r="F144" s="5" t="str">
        <f>"202507031704"</f>
        <v>202507031704</v>
      </c>
      <c r="G144" s="5" t="s">
        <v>133</v>
      </c>
      <c r="H144" s="6" t="s">
        <v>14</v>
      </c>
      <c r="I144" s="8"/>
    </row>
    <row r="145" customHeight="1" spans="1:9">
      <c r="A145" s="5">
        <v>143</v>
      </c>
      <c r="B145" s="5" t="s">
        <v>60</v>
      </c>
      <c r="C145" s="5" t="s">
        <v>11</v>
      </c>
      <c r="D145" s="5" t="s">
        <v>270</v>
      </c>
      <c r="E145" s="5" t="str">
        <f t="shared" si="11"/>
        <v>JY25071919</v>
      </c>
      <c r="F145" s="5" t="str">
        <f>"202507031701"</f>
        <v>202507031701</v>
      </c>
      <c r="G145" s="5" t="s">
        <v>133</v>
      </c>
      <c r="H145" s="6" t="s">
        <v>14</v>
      </c>
      <c r="I145" s="8"/>
    </row>
    <row r="146" customHeight="1" spans="1:9">
      <c r="A146" s="5">
        <v>144</v>
      </c>
      <c r="B146" s="5" t="s">
        <v>106</v>
      </c>
      <c r="C146" s="5" t="s">
        <v>11</v>
      </c>
      <c r="D146" s="5" t="s">
        <v>271</v>
      </c>
      <c r="E146" s="5" t="str">
        <f t="shared" si="11"/>
        <v>JY25071919</v>
      </c>
      <c r="F146" s="5" t="str">
        <f>"202507031715"</f>
        <v>202507031715</v>
      </c>
      <c r="G146" s="5" t="s">
        <v>133</v>
      </c>
      <c r="H146" s="6" t="s">
        <v>14</v>
      </c>
      <c r="I146" s="8"/>
    </row>
    <row r="147" customHeight="1" spans="1:9">
      <c r="A147" s="5">
        <v>145</v>
      </c>
      <c r="B147" s="5" t="s">
        <v>272</v>
      </c>
      <c r="C147" s="5" t="s">
        <v>11</v>
      </c>
      <c r="D147" s="5" t="s">
        <v>273</v>
      </c>
      <c r="E147" s="5" t="str">
        <f t="shared" si="11"/>
        <v>JY25071919</v>
      </c>
      <c r="F147" s="5" t="str">
        <f>"202507031714"</f>
        <v>202507031714</v>
      </c>
      <c r="G147" s="5" t="s">
        <v>133</v>
      </c>
      <c r="H147" s="6" t="s">
        <v>14</v>
      </c>
      <c r="I147" s="8"/>
    </row>
    <row r="148" customHeight="1" spans="1:9">
      <c r="A148" s="5">
        <v>146</v>
      </c>
      <c r="B148" s="5" t="s">
        <v>274</v>
      </c>
      <c r="C148" s="5" t="s">
        <v>11</v>
      </c>
      <c r="D148" s="5" t="s">
        <v>275</v>
      </c>
      <c r="E148" s="5" t="str">
        <f>"JY25072020"</f>
        <v>JY25072020</v>
      </c>
      <c r="F148" s="5" t="str">
        <f>"202507031629"</f>
        <v>202507031629</v>
      </c>
      <c r="G148" s="5" t="s">
        <v>133</v>
      </c>
      <c r="H148" s="6" t="s">
        <v>14</v>
      </c>
      <c r="I148" s="7">
        <v>1</v>
      </c>
    </row>
    <row r="149" customHeight="1" spans="1:9">
      <c r="A149" s="5">
        <v>147</v>
      </c>
      <c r="B149" s="5" t="s">
        <v>23</v>
      </c>
      <c r="C149" s="5" t="s">
        <v>11</v>
      </c>
      <c r="D149" s="5" t="s">
        <v>276</v>
      </c>
      <c r="E149" s="5" t="str">
        <f>"JY25072020"</f>
        <v>JY25072020</v>
      </c>
      <c r="F149" s="5" t="str">
        <f>"202507031630"</f>
        <v>202507031630</v>
      </c>
      <c r="G149" s="5" t="s">
        <v>133</v>
      </c>
      <c r="H149" s="6" t="s">
        <v>14</v>
      </c>
      <c r="I149" s="8"/>
    </row>
    <row r="150" customHeight="1" spans="1:9">
      <c r="A150" s="5">
        <v>148</v>
      </c>
      <c r="B150" s="5" t="s">
        <v>161</v>
      </c>
      <c r="C150" s="5" t="s">
        <v>26</v>
      </c>
      <c r="D150" s="5" t="s">
        <v>277</v>
      </c>
      <c r="E150" s="5" t="str">
        <f>"JY25072121"</f>
        <v>JY25072121</v>
      </c>
      <c r="F150" s="5" t="str">
        <f>"202507032125"</f>
        <v>202507032125</v>
      </c>
      <c r="G150" s="5" t="s">
        <v>133</v>
      </c>
      <c r="H150" s="6" t="s">
        <v>14</v>
      </c>
      <c r="I150" s="7">
        <v>2</v>
      </c>
    </row>
    <row r="151" customHeight="1" spans="1:9">
      <c r="A151" s="5">
        <v>149</v>
      </c>
      <c r="B151" s="5" t="s">
        <v>278</v>
      </c>
      <c r="C151" s="5" t="s">
        <v>11</v>
      </c>
      <c r="D151" s="5" t="s">
        <v>279</v>
      </c>
      <c r="E151" s="5" t="str">
        <f>"JY25072121"</f>
        <v>JY25072121</v>
      </c>
      <c r="F151" s="5" t="str">
        <f>"202507032124"</f>
        <v>202507032124</v>
      </c>
      <c r="G151" s="5" t="s">
        <v>133</v>
      </c>
      <c r="H151" s="6" t="s">
        <v>14</v>
      </c>
      <c r="I151" s="8"/>
    </row>
    <row r="152" customHeight="1" spans="1:9">
      <c r="A152" s="5">
        <v>150</v>
      </c>
      <c r="B152" s="5" t="s">
        <v>280</v>
      </c>
      <c r="C152" s="5" t="s">
        <v>11</v>
      </c>
      <c r="D152" s="5" t="s">
        <v>281</v>
      </c>
      <c r="E152" s="5" t="str">
        <f>"JY25072121"</f>
        <v>JY25072121</v>
      </c>
      <c r="F152" s="5" t="str">
        <f>"202507032120"</f>
        <v>202507032120</v>
      </c>
      <c r="G152" s="5" t="s">
        <v>133</v>
      </c>
      <c r="H152" s="6" t="s">
        <v>14</v>
      </c>
      <c r="I152" s="8"/>
    </row>
    <row r="153" customHeight="1" spans="1:9">
      <c r="A153" s="5">
        <v>151</v>
      </c>
      <c r="B153" s="5" t="s">
        <v>282</v>
      </c>
      <c r="C153" s="5" t="s">
        <v>11</v>
      </c>
      <c r="D153" s="5" t="s">
        <v>283</v>
      </c>
      <c r="E153" s="5" t="str">
        <f>"JY25072121"</f>
        <v>JY25072121</v>
      </c>
      <c r="F153" s="5" t="str">
        <f>"202507032119"</f>
        <v>202507032119</v>
      </c>
      <c r="G153" s="5" t="s">
        <v>133</v>
      </c>
      <c r="H153" s="6" t="s">
        <v>14</v>
      </c>
      <c r="I153" s="8"/>
    </row>
    <row r="154" customHeight="1" spans="1:9">
      <c r="A154" s="5">
        <v>152</v>
      </c>
      <c r="B154" s="5" t="s">
        <v>284</v>
      </c>
      <c r="C154" s="5" t="s">
        <v>11</v>
      </c>
      <c r="D154" s="5" t="s">
        <v>285</v>
      </c>
      <c r="E154" s="5" t="str">
        <f>"JY25072222"</f>
        <v>JY25072222</v>
      </c>
      <c r="F154" s="5" t="str">
        <f>"202507031825"</f>
        <v>202507031825</v>
      </c>
      <c r="G154" s="5" t="s">
        <v>133</v>
      </c>
      <c r="H154" s="6" t="s">
        <v>14</v>
      </c>
      <c r="I154" s="7">
        <v>2</v>
      </c>
    </row>
    <row r="155" customHeight="1" spans="1:9">
      <c r="A155" s="5">
        <v>153</v>
      </c>
      <c r="B155" s="5" t="s">
        <v>286</v>
      </c>
      <c r="C155" s="5" t="s">
        <v>11</v>
      </c>
      <c r="D155" s="5" t="s">
        <v>287</v>
      </c>
      <c r="E155" s="5" t="str">
        <f>"JY25072222"</f>
        <v>JY25072222</v>
      </c>
      <c r="F155" s="5" t="str">
        <f>"202507031823"</f>
        <v>202507031823</v>
      </c>
      <c r="G155" s="5" t="s">
        <v>133</v>
      </c>
      <c r="H155" s="6" t="s">
        <v>14</v>
      </c>
      <c r="I155" s="8"/>
    </row>
    <row r="156" customHeight="1" spans="1:9">
      <c r="A156" s="5">
        <v>154</v>
      </c>
      <c r="B156" s="5" t="s">
        <v>288</v>
      </c>
      <c r="C156" s="5" t="s">
        <v>11</v>
      </c>
      <c r="D156" s="5" t="s">
        <v>289</v>
      </c>
      <c r="E156" s="5" t="str">
        <f>"JY25072222"</f>
        <v>JY25072222</v>
      </c>
      <c r="F156" s="5" t="str">
        <f>"202507031818"</f>
        <v>202507031818</v>
      </c>
      <c r="G156" s="5" t="s">
        <v>133</v>
      </c>
      <c r="H156" s="6" t="s">
        <v>14</v>
      </c>
      <c r="I156" s="8"/>
    </row>
    <row r="157" customHeight="1" spans="1:9">
      <c r="A157" s="5">
        <v>155</v>
      </c>
      <c r="B157" s="5" t="s">
        <v>290</v>
      </c>
      <c r="C157" s="5" t="s">
        <v>11</v>
      </c>
      <c r="D157" s="5" t="s">
        <v>291</v>
      </c>
      <c r="E157" s="5" t="str">
        <f>"JY25072222"</f>
        <v>JY25072222</v>
      </c>
      <c r="F157" s="5" t="str">
        <f>"202507031813"</f>
        <v>202507031813</v>
      </c>
      <c r="G157" s="5" t="s">
        <v>133</v>
      </c>
      <c r="H157" s="6" t="s">
        <v>14</v>
      </c>
      <c r="I157" s="8"/>
    </row>
    <row r="158" customHeight="1" spans="1:9">
      <c r="A158" s="5">
        <v>156</v>
      </c>
      <c r="B158" s="5" t="s">
        <v>23</v>
      </c>
      <c r="C158" s="5" t="s">
        <v>11</v>
      </c>
      <c r="D158" s="5" t="s">
        <v>292</v>
      </c>
      <c r="E158" s="5" t="str">
        <f>"JY25072323"</f>
        <v>JY25072323</v>
      </c>
      <c r="F158" s="5" t="str">
        <f>"202507032024"</f>
        <v>202507032024</v>
      </c>
      <c r="G158" s="5" t="s">
        <v>133</v>
      </c>
      <c r="H158" s="6" t="s">
        <v>14</v>
      </c>
      <c r="I158" s="6">
        <v>2</v>
      </c>
    </row>
    <row r="159" customHeight="1" spans="1:9">
      <c r="A159" s="5">
        <v>157</v>
      </c>
      <c r="B159" s="5" t="s">
        <v>260</v>
      </c>
      <c r="C159" s="5" t="s">
        <v>26</v>
      </c>
      <c r="D159" s="5" t="s">
        <v>293</v>
      </c>
      <c r="E159" s="5" t="str">
        <f>"JY25072323"</f>
        <v>JY25072323</v>
      </c>
      <c r="F159" s="5" t="str">
        <f>"202507032022"</f>
        <v>202507032022</v>
      </c>
      <c r="G159" s="5" t="s">
        <v>133</v>
      </c>
      <c r="H159" s="6" t="s">
        <v>14</v>
      </c>
      <c r="I159" s="6"/>
    </row>
    <row r="160" customHeight="1" spans="1:9">
      <c r="A160" s="5">
        <v>158</v>
      </c>
      <c r="B160" s="5" t="s">
        <v>70</v>
      </c>
      <c r="C160" s="5" t="s">
        <v>11</v>
      </c>
      <c r="D160" s="5" t="s">
        <v>294</v>
      </c>
      <c r="E160" s="5" t="str">
        <f>"JY25072323"</f>
        <v>JY25072323</v>
      </c>
      <c r="F160" s="5" t="str">
        <f>"202507032030"</f>
        <v>202507032030</v>
      </c>
      <c r="G160" s="5" t="s">
        <v>133</v>
      </c>
      <c r="H160" s="6" t="s">
        <v>14</v>
      </c>
      <c r="I160" s="6"/>
    </row>
    <row r="161" customHeight="1" spans="1:9">
      <c r="A161" s="5">
        <v>159</v>
      </c>
      <c r="B161" s="5" t="s">
        <v>60</v>
      </c>
      <c r="C161" s="5" t="s">
        <v>11</v>
      </c>
      <c r="D161" s="5" t="s">
        <v>295</v>
      </c>
      <c r="E161" s="5" t="str">
        <f>"JY25072323"</f>
        <v>JY25072323</v>
      </c>
      <c r="F161" s="5" t="str">
        <f>"202507032021"</f>
        <v>202507032021</v>
      </c>
      <c r="G161" s="5" t="s">
        <v>133</v>
      </c>
      <c r="H161" s="6" t="s">
        <v>14</v>
      </c>
      <c r="I161" s="6"/>
    </row>
    <row r="162" customHeight="1" spans="1:9">
      <c r="A162" s="5">
        <v>160</v>
      </c>
      <c r="B162" s="5" t="s">
        <v>296</v>
      </c>
      <c r="C162" s="5" t="s">
        <v>11</v>
      </c>
      <c r="D162" s="5" t="s">
        <v>297</v>
      </c>
      <c r="E162" s="5" t="str">
        <f>"JY25072323"</f>
        <v>JY25072323</v>
      </c>
      <c r="F162" s="5" t="str">
        <f>"202507032027"</f>
        <v>202507032027</v>
      </c>
      <c r="G162" s="5" t="s">
        <v>133</v>
      </c>
      <c r="H162" s="6" t="s">
        <v>14</v>
      </c>
      <c r="I162" s="6"/>
    </row>
  </sheetData>
  <autoFilter xmlns:etc="http://www.wps.cn/officeDocument/2017/etCustomData" ref="A2:J162" etc:filterBottomFollowUsedRange="0">
    <extLst/>
  </autoFilter>
  <sortState ref="A3:R328">
    <sortCondition ref="E3:E328"/>
  </sortState>
  <mergeCells count="24">
    <mergeCell ref="A1:I1"/>
    <mergeCell ref="I3:I8"/>
    <mergeCell ref="I9:I17"/>
    <mergeCell ref="I18:I31"/>
    <mergeCell ref="I32:I33"/>
    <mergeCell ref="I34:I37"/>
    <mergeCell ref="I38:I41"/>
    <mergeCell ref="I42:I43"/>
    <mergeCell ref="I44:I45"/>
    <mergeCell ref="I46:I51"/>
    <mergeCell ref="I52:I55"/>
    <mergeCell ref="I56:I61"/>
    <mergeCell ref="I62:I63"/>
    <mergeCell ref="I64:I73"/>
    <mergeCell ref="I74:I83"/>
    <mergeCell ref="I84:I99"/>
    <mergeCell ref="I100:I115"/>
    <mergeCell ref="I116:I127"/>
    <mergeCell ref="I128:I139"/>
    <mergeCell ref="I140:I147"/>
    <mergeCell ref="I148:I149"/>
    <mergeCell ref="I150:I153"/>
    <mergeCell ref="I154:I157"/>
    <mergeCell ref="I158:I162"/>
  </mergeCells>
  <pageMargins left="0.357638888888889" right="0.357638888888889" top="0.409027777777778" bottom="0.409027777777778" header="0.5" footer="0.302777777777778"/>
  <pageSetup paperSize="9" scale="4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data_2025-07-21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袁滔</cp:lastModifiedBy>
  <dcterms:created xsi:type="dcterms:W3CDTF">2025-07-21T00:43:00Z</dcterms:created>
  <dcterms:modified xsi:type="dcterms:W3CDTF">2025-07-30T05:12:06Z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EDC3B08A286C4D1AA2E0A0AF7C351C7C_13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